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https://sscnz-my.sharepoint.com/personal/toni_vincent_ssc_govt_nz/Documents/Desktop/CE Expenses/For website/"/>
    </mc:Choice>
  </mc:AlternateContent>
  <xr:revisionPtr revIDLastSave="0" documentId="8_{A31048EA-B756-4A8A-A3BE-6BFB3819A524}" xr6:coauthVersionLast="47" xr6:coauthVersionMax="47" xr10:uidLastSave="{00000000-0000-0000-0000-000000000000}"/>
  <bookViews>
    <workbookView xWindow="-120" yWindow="-120" windowWidth="29040" windowHeight="1584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expenses'!$A$1:$E$31</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5" i="3"/>
  <c r="C25" i="2"/>
  <c r="C35" i="1"/>
  <c r="C49" i="1"/>
  <c r="C20"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49" i="1" s="1"/>
  <c r="F56" i="13"/>
  <c r="D35" i="1" s="1"/>
  <c r="F55" i="13"/>
  <c r="D20" i="1" s="1"/>
  <c r="C13" i="13"/>
  <c r="C12" i="13"/>
  <c r="C11" i="13"/>
  <c r="C16" i="13" l="1"/>
  <c r="C17" i="13"/>
  <c r="B5" i="4" l="1"/>
  <c r="B4" i="4"/>
  <c r="B5" i="3"/>
  <c r="B4" i="3"/>
  <c r="B5" i="2"/>
  <c r="B4" i="2"/>
  <c r="B5" i="1"/>
  <c r="B4" i="1"/>
  <c r="C15" i="13" l="1"/>
  <c r="F12" i="13" l="1"/>
  <c r="C25" i="4"/>
  <c r="F11" i="13" s="1"/>
  <c r="F13" i="13" l="1"/>
  <c r="B49" i="1"/>
  <c r="B17" i="13" s="1"/>
  <c r="B35" i="1"/>
  <c r="B16" i="13" s="1"/>
  <c r="B20" i="1"/>
  <c r="B15" i="13" s="1"/>
  <c r="B25" i="3" l="1"/>
  <c r="B13" i="13" s="1"/>
  <c r="B25" i="2"/>
  <c r="B12" i="13" s="1"/>
  <c r="B11" i="13" l="1"/>
  <c r="B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<sst xmlns="http://schemas.openxmlformats.org/spreadsheetml/2006/main" count="209" uniqueCount="150">
  <si>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</si>
  <si>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</si>
  <si>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</si>
  <si>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</si>
  <si>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</si>
  <si>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</si>
  <si>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</si>
  <si>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</si>
  <si>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</si>
  <si>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</si>
  <si>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</si>
  <si>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</si>
  <si>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</si>
  <si>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</si>
  <si>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</si>
  <si>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</si>
  <si>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</si>
  <si>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</si>
  <si>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</si>
  <si>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</si>
  <si>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</si>
  <si>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</si>
  <si>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</si>
  <si>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</si>
  <si>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</si>
  <si>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</si>
  <si>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</si>
  <si>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</si>
  <si>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</si>
  <si>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</si>
  <si>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</si>
  <si>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</si>
  <si>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</si>
  <si>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</si>
  <si>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</si>
  <si>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</si>
  <si>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</si>
  <si>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</si>
  <si>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</si>
  <si>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</si>
  <si>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</si>
  <si>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</si>
  <si>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</si>
  <si>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</si>
  <si>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</si>
  <si>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</si>
  <si>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</si>
  <si>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</si>
  <si>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</si>
  <si>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</si>
  <si>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</si>
  <si>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</si>
  <si>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</si>
  <si>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</si>
  <si>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</si>
  <si>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</si>
  <si>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</si>
  <si>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</si>
  <si>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</si>
  <si>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</si>
  <si>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</si>
  <si>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</si>
  <si>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</si>
  <si>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</si>
  <si>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</si>
  <si>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</si>
  <si>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</si>
  <si>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</si>
  <si>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</si>
  <si>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</si>
  <si>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</si>
  <si>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</si>
  <si>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</si>
  <si>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</si>
  <si>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</si>
  <si>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</si>
  <si>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</si>
  <si>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</si>
  <si>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</si>
  <si>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</si>
  <si>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</si>
  <si>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</si>
  <si>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</si>
  <si>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</si>
  <si>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</si>
  <si>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</si>
  <si>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</si>
  <si>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</si>
  <si>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</si>
  <si>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</si>
  <si>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</si>
  <si>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</si>
  <si>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</si>
  <si>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</si>
  <si>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</si>
  <si>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</si>
  <si>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</si>
  <si>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</si>
  <si>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</si>
  <si>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</si>
  <si>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</si>
  <si>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</si>
  <si>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</si>
  <si>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</si>
  <si>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</si>
  <si>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</si>
  <si>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</si>
  <si>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</si>
  <si>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</si>
  <si>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</si>
  <si>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</si>
  <si>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</si>
  <si>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</si>
  <si>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</si>
  <si>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</si>
  <si>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</si>
  <si>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</si>
  <si>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</si>
  <si>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</si>
  <si>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</si>
  <si>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22 to 23 March 2021</t>
  </si>
  <si>
    <t>Global Women Breakthrough Leaders Launch &amp; 10 Year Celebration</t>
  </si>
  <si>
    <t>Flights (including booking fees)</t>
  </si>
  <si>
    <t>Taxi from home to WLG airport</t>
  </si>
  <si>
    <t>Taxi from AKL airport to AKL hotel</t>
  </si>
  <si>
    <t>Taxi from AKL hotel to AKL airport</t>
  </si>
  <si>
    <t>Taxi from WLG airport to home</t>
  </si>
  <si>
    <t>Nil to report</t>
  </si>
  <si>
    <t>Auckland</t>
  </si>
  <si>
    <t>Accommodation (inlcuding booking fees)</t>
  </si>
  <si>
    <t>Te Kawa Mataaho Public Service Commission</t>
  </si>
  <si>
    <t>Helene Quilter</t>
  </si>
  <si>
    <t>1 June to 31 December 2020</t>
  </si>
  <si>
    <t>1 January to 30 June 2021</t>
  </si>
  <si>
    <t>Vodafone</t>
  </si>
  <si>
    <t>Phone and Data cost</t>
  </si>
  <si>
    <t>N/A</t>
  </si>
  <si>
    <t>Business cards</t>
  </si>
  <si>
    <t xml:space="preserve">Printing </t>
  </si>
  <si>
    <t>Rear Admiral David Proctor, Chief of Navy.</t>
  </si>
  <si>
    <t>Lunch</t>
  </si>
  <si>
    <t>Melbourne</t>
  </si>
  <si>
    <t>Lunch at Sydney Airport</t>
  </si>
  <si>
    <t>Sydney</t>
  </si>
  <si>
    <t>Australia and New Zealand Public Service Commissioners Conference - Melbourne</t>
  </si>
  <si>
    <t>Australia and New Zealand Central Agency meeting - Sydney</t>
  </si>
  <si>
    <t>Invitation to attend a VIP Morning Tea followed by the commissioning of The Royal New Zealand Navy's newest ship AOTEAROA. The event was held at Devonport Naval Base, Auckland. Helene was involved in the procurement of this vessel during her time as Secretary of Defence.</t>
  </si>
  <si>
    <t>The Royal New Zealand Air Force (RNZAF) tasked a C-130 Hercules aircraft to transport guests from Wellington to Whenuapai for the ceremony. This flight is open to military and civilian personnel. Helene accepted this offer of transport from the RNZAF.</t>
  </si>
  <si>
    <t>December 2020</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</si>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</sst>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8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10" borderId="4" xfId="0" applyFont="1" applyFill="1" applyBorder="1" applyAlignment="1" applyProtection="1">
      <alignment horizontal="left" vertical="center" wrapText="1"/>
      <protection locked="0"/>
    </xf>
    <xf numFmtId="0" fontId="10" fillId="10" borderId="2" xfId="0" applyFont="1" applyFill="1" applyBorder="1" applyAlignment="1" applyProtection="1">
      <alignment horizontal="left" vertical="center" wrapText="1" readingOrder="1"/>
      <protection locked="0"/>
    </xf>
    <xf numFmtId="0" fontId="0" fillId="0" borderId="0" xfId="0" applyFont="1" applyFill="1" applyProtection="1">
      <protection locked="0"/>
    </xf>
    <xf numFmtId="0" fontId="0" fillId="0" borderId="0" xfId="0" applyFill="1" applyProtection="1">
      <protection locked="0"/>
    </xf>
    <xf numFmtId="167" fontId="11" fillId="10" borderId="3" xfId="0" quotePrefix="1" applyNumberFormat="1" applyFont="1" applyFill="1" applyBorder="1" applyAlignment="1" applyProtection="1">
      <alignment vertical="center"/>
      <protection locked="0"/>
    </xf>
    <xf numFmtId="0" fontId="10" fillId="10" borderId="2" xfId="0" applyFont="1" applyFill="1" applyBorder="1" applyAlignment="1" applyProtection="1">
      <alignment horizontal="left" vertical="center" readingOrder="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readingOrder="1"/>
    </xf>
    <xf numFmtId="167" fontId="11" fillId="10" borderId="7" xfId="0" applyNumberFormat="1" applyFont="1" applyFill="1" applyBorder="1" applyAlignment="1" applyProtection="1">
      <alignment horizontal="left" vertical="center"/>
      <protection locked="0"/>
    </xf>
    <xf numFmtId="167" fontId="11" fillId="10" borderId="10" xfId="0" applyNumberFormat="1" applyFont="1" applyFill="1" applyBorder="1" applyAlignment="1" applyProtection="1">
      <alignment horizontal="left" vertical="center"/>
      <protection locked="0"/>
    </xf>
    <xf numFmtId="167" fontId="11" fillId="10" borderId="11" xfId="0" applyNumberFormat="1" applyFont="1" applyFill="1" applyBorder="1" applyAlignment="1" applyProtection="1">
      <alignment horizontal="left" vertical="center"/>
      <protection locked="0"/>
    </xf>
    <xf numFmtId="0" fontId="11" fillId="10" borderId="8" xfId="0" applyFont="1" applyFill="1" applyBorder="1" applyAlignment="1" applyProtection="1">
      <alignment horizontal="left" vertical="center" wrapText="1"/>
      <protection locked="0"/>
    </xf>
    <xf numFmtId="0" fontId="11" fillId="10" borderId="12" xfId="0" applyFont="1" applyFill="1" applyBorder="1" applyAlignment="1" applyProtection="1">
      <alignment horizontal="left" vertical="center" wrapText="1"/>
      <protection locked="0"/>
    </xf>
    <xf numFmtId="0" fontId="11" fillId="10" borderId="13" xfId="0" applyFont="1" applyFill="1" applyBorder="1" applyAlignment="1" applyProtection="1">
      <alignment horizontal="left" vertical="center" wrapText="1"/>
      <protection locked="0"/>
    </xf>
    <xf numFmtId="0" fontId="27" fillId="3" borderId="6" xfId="0" applyFont="1" applyFill="1" applyBorder="1" applyAlignment="1" applyProtection="1">
      <alignment horizontal="center" vertical="center" wrapText="1"/>
    </xf>
    <xf numFmtId="0" fontId="11" fillId="10" borderId="9" xfId="0" applyFont="1" applyFill="1" applyBorder="1" applyAlignment="1" applyProtection="1">
      <alignment horizontal="left" vertical="center" wrapText="1"/>
      <protection locked="0"/>
    </xf>
    <xf numFmtId="0" fontId="11" fillId="10" borderId="14" xfId="0" applyFont="1" applyFill="1" applyBorder="1" applyAlignment="1" applyProtection="1">
      <alignment horizontal="left" vertical="center" wrapText="1"/>
      <protection locked="0"/>
    </xf>
    <xf numFmtId="0" fontId="11" fillId="10" borderId="1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8" sqref="E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4" t="s">
        <v>2</v>
      </c>
      <c r="B1" s="154"/>
      <c r="C1" s="154"/>
      <c r="D1" s="154"/>
      <c r="E1" s="154"/>
      <c r="F1" s="154"/>
      <c r="G1" s="46"/>
      <c r="H1" s="46"/>
      <c r="I1" s="46"/>
      <c r="J1" s="46"/>
      <c r="K1" s="46"/>
    </row>
    <row r="2" spans="1:11" ht="21" customHeight="1" x14ac:dyDescent="0.2">
      <c r="A2" s="4" t="s">
        <v>3</v>
      </c>
      <c r="B2" s="155" t="s">
        <v>130</v>
      </c>
      <c r="C2" s="155"/>
      <c r="D2" s="155"/>
      <c r="E2" s="155"/>
      <c r="F2" s="155"/>
      <c r="G2" s="46"/>
      <c r="H2" s="46"/>
      <c r="I2" s="46"/>
      <c r="J2" s="46"/>
      <c r="K2" s="46"/>
    </row>
    <row r="3" spans="1:11" ht="21" customHeight="1" x14ac:dyDescent="0.2">
      <c r="A3" s="4" t="s">
        <v>4</v>
      </c>
      <c r="B3" s="155" t="s">
        <v>131</v>
      </c>
      <c r="C3" s="155"/>
      <c r="D3" s="155"/>
      <c r="E3" s="155"/>
      <c r="F3" s="155"/>
      <c r="G3" s="46"/>
      <c r="H3" s="46"/>
      <c r="I3" s="46"/>
      <c r="J3" s="46"/>
      <c r="K3" s="46"/>
    </row>
    <row r="4" spans="1:11" ht="21" customHeight="1" x14ac:dyDescent="0.2">
      <c r="A4" s="4" t="s">
        <v>5</v>
      </c>
      <c r="B4" s="156">
        <v>44013</v>
      </c>
      <c r="C4" s="156"/>
      <c r="D4" s="156"/>
      <c r="E4" s="156"/>
      <c r="F4" s="156"/>
      <c r="G4" s="46"/>
      <c r="H4" s="46"/>
      <c r="I4" s="46"/>
      <c r="J4" s="46"/>
      <c r="K4" s="46"/>
    </row>
    <row r="5" spans="1:11" ht="21" customHeight="1" x14ac:dyDescent="0.2">
      <c r="A5" s="4" t="s">
        <v>6</v>
      </c>
      <c r="B5" s="156">
        <v>44377</v>
      </c>
      <c r="C5" s="156"/>
      <c r="D5" s="156"/>
      <c r="E5" s="156"/>
      <c r="F5" s="156"/>
      <c r="G5" s="46"/>
      <c r="H5" s="46"/>
      <c r="I5" s="46"/>
      <c r="J5" s="46"/>
      <c r="K5" s="46"/>
    </row>
    <row r="6" spans="1:11" ht="21" customHeight="1" x14ac:dyDescent="0.2">
      <c r="A6" s="4" t="s">
        <v>7</v>
      </c>
      <c r="B6" s="153" t="str">
        <f>IF(AND(Travel!B7&lt;&gt;A30,Hospitality!B7&lt;&gt;A30,'All other expenses'!B7&lt;&gt;A30,'Gifts and benefits'!B7&lt;&gt;A30),A31,IF(AND(Travel!B7=A30,Hospitality!B7=A30,'All other expenses'!B7=A30,'Gifts and benefits'!B7=A30),A33,A32))</f>
        <v>Some data and totals have not yet been checked and confirmed</v>
      </c>
      <c r="C6" s="153"/>
      <c r="D6" s="153"/>
      <c r="E6" s="153"/>
      <c r="F6" s="153"/>
      <c r="G6" s="34"/>
      <c r="H6" s="46"/>
      <c r="I6" s="46"/>
      <c r="J6" s="46"/>
      <c r="K6" s="46"/>
    </row>
    <row r="7" spans="1:11" ht="21" customHeight="1" x14ac:dyDescent="0.2">
      <c r="A7" s="4" t="s">
        <v>8</v>
      </c>
      <c r="B7" s="152" t="s">
        <v>40</v>
      </c>
      <c r="C7" s="152"/>
      <c r="D7" s="152"/>
      <c r="E7" s="152"/>
      <c r="F7" s="152"/>
      <c r="G7" s="34"/>
      <c r="H7" s="46"/>
      <c r="I7" s="46"/>
      <c r="J7" s="46"/>
      <c r="K7" s="46"/>
    </row>
    <row r="8" spans="1:11" ht="21" customHeight="1" x14ac:dyDescent="0.2">
      <c r="A8" s="4" t="s">
        <v>10</v>
      </c>
      <c r="B8" s="150" t="s">
        <v>149</v>
      </c>
      <c r="C8" s="146"/>
      <c r="D8" s="146"/>
      <c r="E8" s="146"/>
      <c r="F8" s="146"/>
      <c r="G8" s="34"/>
      <c r="H8" s="46"/>
      <c r="I8" s="46"/>
      <c r="J8" s="46"/>
      <c r="K8" s="46"/>
    </row>
    <row r="9" spans="1:11" ht="66.75" customHeight="1" x14ac:dyDescent="0.2">
      <c r="A9" s="151" t="s">
        <v>11</v>
      </c>
      <c r="B9" s="151"/>
      <c r="C9" s="151"/>
      <c r="D9" s="151"/>
      <c r="E9" s="151"/>
      <c r="F9" s="151"/>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1106.51</v>
      </c>
      <c r="C11" s="82" t="str">
        <f>IF(Travel!B6="",A34,Travel!B6)</f>
        <v>Figures exclude GST</v>
      </c>
      <c r="D11" s="8"/>
      <c r="E11" s="10" t="s">
        <v>17</v>
      </c>
      <c r="F11" s="56">
        <f>'Gifts and benefits'!C25</f>
        <v>1</v>
      </c>
      <c r="G11" s="47"/>
      <c r="H11" s="47"/>
      <c r="I11" s="47"/>
      <c r="J11" s="47"/>
      <c r="K11" s="47"/>
    </row>
    <row r="12" spans="1:11" ht="27.75" customHeight="1" x14ac:dyDescent="0.2">
      <c r="A12" s="10" t="s">
        <v>0</v>
      </c>
      <c r="B12" s="75">
        <f>Hospitality!B25</f>
        <v>0</v>
      </c>
      <c r="C12" s="82" t="str">
        <f>IF(Hospitality!B6="",A34,Hospitality!B6)</f>
        <v>Not yet indicated</v>
      </c>
      <c r="D12" s="8"/>
      <c r="E12" s="10" t="s">
        <v>18</v>
      </c>
      <c r="F12" s="56">
        <f>'Gifts and benefits'!C26</f>
        <v>1</v>
      </c>
      <c r="G12" s="47"/>
      <c r="H12" s="47"/>
      <c r="I12" s="47"/>
      <c r="J12" s="47"/>
      <c r="K12" s="47"/>
    </row>
    <row r="13" spans="1:11" ht="27.75" customHeight="1" x14ac:dyDescent="0.2">
      <c r="A13" s="10" t="s">
        <v>19</v>
      </c>
      <c r="B13" s="75">
        <f>'All other expenses'!B25</f>
        <v>495.4</v>
      </c>
      <c r="C13" s="82" t="str">
        <f>IF('All other expenses'!B6="",A34,'All other expenses'!B6)</f>
        <v>Figures exclude GST</v>
      </c>
      <c r="D13" s="8"/>
      <c r="E13" s="10" t="s">
        <v>20</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Travel!B20</f>
        <v>61.01</v>
      </c>
      <c r="C15" s="84" t="str">
        <f>C11</f>
        <v>Figures exclude GST</v>
      </c>
      <c r="D15" s="8"/>
      <c r="E15" s="8"/>
      <c r="F15" s="58"/>
      <c r="G15" s="46"/>
      <c r="H15" s="46"/>
      <c r="I15" s="46"/>
      <c r="J15" s="46"/>
      <c r="K15" s="46"/>
    </row>
    <row r="16" spans="1:11" ht="27.75" customHeight="1" x14ac:dyDescent="0.2">
      <c r="A16" s="11" t="s">
        <v>22</v>
      </c>
      <c r="B16" s="77">
        <f>Travel!B35</f>
        <v>1045.5</v>
      </c>
      <c r="C16" s="84" t="str">
        <f>C11</f>
        <v>Figures exclude GST</v>
      </c>
      <c r="D16" s="59"/>
      <c r="E16" s="8"/>
      <c r="F16" s="60"/>
      <c r="G16" s="46"/>
      <c r="H16" s="46"/>
      <c r="I16" s="46"/>
      <c r="J16" s="46"/>
      <c r="K16" s="46"/>
    </row>
    <row r="17" spans="1:11" ht="27.75" customHeight="1" x14ac:dyDescent="0.2">
      <c r="A17" s="11" t="s">
        <v>23</v>
      </c>
      <c r="B17" s="77">
        <f>Travel!B49</f>
        <v>0</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COUNT(Travel!B12:B19)</f>
        <v>2</v>
      </c>
      <c r="C55" s="90"/>
      <c r="D55" s="90">
        <f>COUNTIF(Travel!D12:D19,"*")</f>
        <v>2</v>
      </c>
      <c r="E55" s="91"/>
      <c r="F55" s="91" t="b">
        <f>MIN(B55,D55)=MAX(B55,D55)</f>
        <v>1</v>
      </c>
      <c r="G55" s="46"/>
      <c r="H55" s="46"/>
      <c r="I55" s="46"/>
      <c r="J55" s="46"/>
      <c r="K55" s="46"/>
    </row>
    <row r="56" spans="1:11" hidden="1" x14ac:dyDescent="0.2">
      <c r="A56" s="100" t="s">
        <v>56</v>
      </c>
      <c r="B56" s="90">
        <f>COUNT(Travel!B24:B34)</f>
        <v>6</v>
      </c>
      <c r="C56" s="90"/>
      <c r="D56" s="90">
        <f>COUNTIF(Travel!D24:D34,"*")</f>
        <v>6</v>
      </c>
      <c r="E56" s="91"/>
      <c r="F56" s="91" t="b">
        <f>MIN(B56,D56)=MAX(B56,D56)</f>
        <v>1</v>
      </c>
    </row>
    <row r="57" spans="1:11" hidden="1" x14ac:dyDescent="0.2">
      <c r="A57" s="101"/>
      <c r="B57" s="90">
        <f>COUNT(Travel!B39:B48)</f>
        <v>0</v>
      </c>
      <c r="C57" s="90"/>
      <c r="D57" s="90">
        <f>COUNTIF(Travel!D39:D48,"*")</f>
        <v>0</v>
      </c>
      <c r="E57" s="91"/>
      <c r="F57" s="91" t="b">
        <f>MIN(B57,D57)=MAX(B57,D57)</f>
        <v>1</v>
      </c>
    </row>
    <row r="58" spans="1:11" hidden="1" x14ac:dyDescent="0.2">
      <c r="A58" s="102" t="s">
        <v>57</v>
      </c>
      <c r="B58" s="92">
        <f>COUNT(Hospitality!B11:B24)</f>
        <v>0</v>
      </c>
      <c r="C58" s="92"/>
      <c r="D58" s="92">
        <f>COUNTIF(Hospitality!D11:D24,"*")</f>
        <v>0</v>
      </c>
      <c r="E58" s="93"/>
      <c r="F58" s="93" t="b">
        <f>MIN(B58,D58)=MAX(B58,D58)</f>
        <v>1</v>
      </c>
    </row>
    <row r="59" spans="1:11" hidden="1" x14ac:dyDescent="0.2">
      <c r="A59" s="103" t="s">
        <v>58</v>
      </c>
      <c r="B59" s="91">
        <f>COUNT('All other expenses'!B11:B24)</f>
        <v>3</v>
      </c>
      <c r="C59" s="91"/>
      <c r="D59" s="91">
        <f>COUNTIF('All other expenses'!D11:D24,"*")</f>
        <v>3</v>
      </c>
      <c r="E59" s="91"/>
      <c r="F59" s="91" t="b">
        <f>MIN(B59,D59)=MAX(B59,D59)</f>
        <v>1</v>
      </c>
    </row>
    <row r="60" spans="1:11" hidden="1" x14ac:dyDescent="0.2">
      <c r="A60" s="102" t="s">
        <v>59</v>
      </c>
      <c r="B60" s="92">
        <f>COUNTIF('Gifts and benefits'!B11:B24,"*")</f>
        <v>1</v>
      </c>
      <c r="C60" s="92">
        <f>COUNTIF('Gifts and benefits'!C11:C24,"*")</f>
        <v>1</v>
      </c>
      <c r="D60" s="92"/>
      <c r="E60" s="92">
        <f>COUNTA('Gifts and benefits'!E11:E24)</f>
        <v>1</v>
      </c>
      <c r="F60" s="93" t="b">
        <f>MIN(B60,C60,E60)=MAX(B60,C60,E60)</f>
        <v>1</v>
      </c>
    </row>
    <row r="61" spans="1:11" x14ac:dyDescent="0.2"/>
  </sheetData>
  <sheetProtection sheet="1" formatCells="0" insertRows="0" deleteRows="0"/>
  <mergeCells count="8">
    <mergeCell ref="A9:F9"/>
    <mergeCell ref="B7:F7"/>
    <mergeCell ref="B6:F6"/>
    <mergeCell ref="A1:F1"/>
    <mergeCell ref="B2:F2"/>
    <mergeCell ref="B3:F3"/>
    <mergeCell ref="B4:F4"/>
    <mergeCell ref="B5:F5"/>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7"/>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4" t="s">
        <v>60</v>
      </c>
      <c r="B1" s="154"/>
      <c r="C1" s="154"/>
      <c r="D1" s="154"/>
      <c r="E1" s="154"/>
      <c r="F1" s="46"/>
    </row>
    <row r="2" spans="1:6" ht="21" customHeight="1" x14ac:dyDescent="0.2">
      <c r="A2" s="4" t="s">
        <v>3</v>
      </c>
      <c r="B2" s="157" t="str">
        <f>'Summary and sign-off'!B2:F2</f>
        <v>Te Kawa Mataaho Public Service Commission</v>
      </c>
      <c r="C2" s="157"/>
      <c r="D2" s="157"/>
      <c r="E2" s="157"/>
      <c r="F2" s="46"/>
    </row>
    <row r="3" spans="1:6" ht="21" customHeight="1" x14ac:dyDescent="0.2">
      <c r="A3" s="4" t="s">
        <v>61</v>
      </c>
      <c r="B3" s="157" t="str">
        <f>'Summary and sign-off'!B3:F3</f>
        <v>Helene Quilter</v>
      </c>
      <c r="C3" s="157"/>
      <c r="D3" s="157"/>
      <c r="E3" s="157"/>
      <c r="F3" s="46"/>
    </row>
    <row r="4" spans="1:6" ht="21" customHeight="1" x14ac:dyDescent="0.2">
      <c r="A4" s="4" t="s">
        <v>62</v>
      </c>
      <c r="B4" s="157">
        <f>'Summary and sign-off'!B4:F4</f>
        <v>44013</v>
      </c>
      <c r="C4" s="157"/>
      <c r="D4" s="157"/>
      <c r="E4" s="157"/>
      <c r="F4" s="46"/>
    </row>
    <row r="5" spans="1:6" ht="21" customHeight="1" x14ac:dyDescent="0.2">
      <c r="A5" s="4" t="s">
        <v>63</v>
      </c>
      <c r="B5" s="157">
        <f>'Summary and sign-off'!B5:F5</f>
        <v>44377</v>
      </c>
      <c r="C5" s="157"/>
      <c r="D5" s="157"/>
      <c r="E5" s="157"/>
      <c r="F5" s="46"/>
    </row>
    <row r="6" spans="1:6" ht="21" customHeight="1" x14ac:dyDescent="0.2">
      <c r="A6" s="4" t="s">
        <v>64</v>
      </c>
      <c r="B6" s="152" t="s">
        <v>32</v>
      </c>
      <c r="C6" s="152"/>
      <c r="D6" s="152"/>
      <c r="E6" s="152"/>
      <c r="F6" s="46"/>
    </row>
    <row r="7" spans="1:6" ht="21" customHeight="1" x14ac:dyDescent="0.2">
      <c r="A7" s="4" t="s">
        <v>7</v>
      </c>
      <c r="B7" s="152" t="s">
        <v>34</v>
      </c>
      <c r="C7" s="152"/>
      <c r="D7" s="152"/>
      <c r="E7" s="152"/>
      <c r="F7" s="46"/>
    </row>
    <row r="8" spans="1:6" ht="36" customHeight="1" x14ac:dyDescent="0.2">
      <c r="A8" s="159" t="s">
        <v>65</v>
      </c>
      <c r="B8" s="160"/>
      <c r="C8" s="160"/>
      <c r="D8" s="160"/>
      <c r="E8" s="160"/>
      <c r="F8" s="22"/>
    </row>
    <row r="9" spans="1:6" ht="36" customHeight="1" x14ac:dyDescent="0.2">
      <c r="A9" s="161" t="s">
        <v>66</v>
      </c>
      <c r="B9" s="162"/>
      <c r="C9" s="162"/>
      <c r="D9" s="162"/>
      <c r="E9" s="162"/>
      <c r="F9" s="22"/>
    </row>
    <row r="10" spans="1:6" ht="24.75" customHeight="1" x14ac:dyDescent="0.2">
      <c r="A10" s="158" t="s">
        <v>67</v>
      </c>
      <c r="B10" s="164"/>
      <c r="C10" s="158"/>
      <c r="D10" s="158"/>
      <c r="E10" s="158"/>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3"/>
      <c r="C13" s="133"/>
      <c r="D13" s="133"/>
      <c r="E13" s="133"/>
      <c r="F13" s="1"/>
    </row>
    <row r="14" spans="1:6" s="68" customFormat="1" x14ac:dyDescent="0.2">
      <c r="A14" s="133">
        <v>43768</v>
      </c>
      <c r="B14" s="142">
        <v>37.229999999999997</v>
      </c>
      <c r="C14" s="135" t="s">
        <v>144</v>
      </c>
      <c r="D14" s="145" t="s">
        <v>140</v>
      </c>
      <c r="E14" s="136" t="s">
        <v>141</v>
      </c>
      <c r="F14" s="1"/>
    </row>
    <row r="15" spans="1:6" s="68" customFormat="1" x14ac:dyDescent="0.2">
      <c r="A15" s="133"/>
      <c r="B15" s="134"/>
      <c r="C15" s="135"/>
      <c r="D15" s="135"/>
      <c r="E15" s="136"/>
      <c r="F15" s="1"/>
    </row>
    <row r="16" spans="1:6" s="68" customFormat="1" x14ac:dyDescent="0.2">
      <c r="A16" s="133">
        <v>43790</v>
      </c>
      <c r="B16" s="135">
        <v>23.78</v>
      </c>
      <c r="C16" s="135" t="s">
        <v>145</v>
      </c>
      <c r="D16" s="135" t="s">
        <v>142</v>
      </c>
      <c r="E16" s="135" t="s">
        <v>143</v>
      </c>
      <c r="F16" s="1"/>
    </row>
    <row r="17" spans="1:6" s="68" customFormat="1" x14ac:dyDescent="0.2">
      <c r="A17" s="133"/>
      <c r="B17" s="134"/>
      <c r="C17" s="135"/>
      <c r="D17" s="135"/>
      <c r="E17" s="136"/>
      <c r="F17" s="1"/>
    </row>
    <row r="18" spans="1:6" s="68" customFormat="1" x14ac:dyDescent="0.2">
      <c r="A18" s="137"/>
      <c r="B18" s="134"/>
      <c r="C18" s="135"/>
      <c r="D18" s="135"/>
      <c r="E18" s="136"/>
      <c r="F18" s="1"/>
    </row>
    <row r="19" spans="1:6" s="68" customFormat="1" hidden="1" x14ac:dyDescent="0.2">
      <c r="A19" s="120"/>
      <c r="B19" s="121"/>
      <c r="C19" s="122"/>
      <c r="D19" s="122"/>
      <c r="E19" s="123"/>
      <c r="F19" s="1"/>
    </row>
    <row r="20" spans="1:6" ht="19.5" customHeight="1" x14ac:dyDescent="0.2">
      <c r="A20" s="86" t="s">
        <v>73</v>
      </c>
      <c r="B20" s="87">
        <f>SUM(B12:B19)</f>
        <v>61.01</v>
      </c>
      <c r="C20" s="144" t="str">
        <f>IF(SUBTOTAL(3,B12:B19)=SUBTOTAL(103,B12:B19),'Summary and sign-off'!$A$48,'Summary and sign-off'!$A$49)</f>
        <v>Check - there are no hidden rows with data</v>
      </c>
      <c r="D20" s="163" t="str">
        <f>IF('Summary and sign-off'!F55='Summary and sign-off'!F54,'Summary and sign-off'!A51,'Summary and sign-off'!A50)</f>
        <v>Check - each entry provides sufficient information</v>
      </c>
      <c r="E20" s="163"/>
      <c r="F20" s="46"/>
    </row>
    <row r="21" spans="1:6" ht="10.5" customHeight="1" x14ac:dyDescent="0.2">
      <c r="A21" s="27"/>
      <c r="B21" s="22"/>
      <c r="C21" s="27"/>
      <c r="D21" s="27"/>
      <c r="E21" s="27"/>
      <c r="F21" s="27"/>
    </row>
    <row r="22" spans="1:6" ht="24.75" customHeight="1" x14ac:dyDescent="0.2">
      <c r="A22" s="158" t="s">
        <v>74</v>
      </c>
      <c r="B22" s="158"/>
      <c r="C22" s="158"/>
      <c r="D22" s="158"/>
      <c r="E22" s="158"/>
      <c r="F22" s="47"/>
    </row>
    <row r="23" spans="1:6" ht="27" customHeight="1" x14ac:dyDescent="0.2">
      <c r="A23" s="35" t="s">
        <v>68</v>
      </c>
      <c r="B23" s="35" t="s">
        <v>13</v>
      </c>
      <c r="C23" s="35" t="s">
        <v>75</v>
      </c>
      <c r="D23" s="35" t="s">
        <v>71</v>
      </c>
      <c r="E23" s="35" t="s">
        <v>72</v>
      </c>
      <c r="F23" s="48"/>
    </row>
    <row r="24" spans="1:6" s="68" customFormat="1" hidden="1" x14ac:dyDescent="0.2">
      <c r="A24" s="111"/>
      <c r="B24" s="112"/>
      <c r="C24" s="113"/>
      <c r="D24" s="113"/>
      <c r="E24" s="114"/>
      <c r="F24" s="1"/>
    </row>
    <row r="25" spans="1:6" s="68" customFormat="1" x14ac:dyDescent="0.2">
      <c r="A25" s="133"/>
      <c r="B25" s="134"/>
      <c r="C25" s="135"/>
      <c r="D25" s="135"/>
      <c r="E25" s="136"/>
      <c r="F25" s="1"/>
    </row>
    <row r="26" spans="1:6" s="68" customFormat="1" x14ac:dyDescent="0.2">
      <c r="A26" s="165" t="s">
        <v>120</v>
      </c>
      <c r="B26" s="142">
        <v>609.5</v>
      </c>
      <c r="C26" s="168" t="s">
        <v>121</v>
      </c>
      <c r="D26" s="145" t="s">
        <v>122</v>
      </c>
      <c r="E26" s="172" t="s">
        <v>128</v>
      </c>
      <c r="F26" s="1"/>
    </row>
    <row r="27" spans="1:6" s="68" customFormat="1" x14ac:dyDescent="0.2">
      <c r="A27" s="166"/>
      <c r="B27" s="142">
        <v>211.83</v>
      </c>
      <c r="C27" s="169"/>
      <c r="D27" s="145" t="s">
        <v>129</v>
      </c>
      <c r="E27" s="173"/>
      <c r="F27" s="1"/>
    </row>
    <row r="28" spans="1:6" s="68" customFormat="1" x14ac:dyDescent="0.2">
      <c r="A28" s="166"/>
      <c r="B28" s="142">
        <v>34.61</v>
      </c>
      <c r="C28" s="169"/>
      <c r="D28" s="145" t="s">
        <v>123</v>
      </c>
      <c r="E28" s="173"/>
      <c r="F28" s="1"/>
    </row>
    <row r="29" spans="1:6" s="68" customFormat="1" x14ac:dyDescent="0.2">
      <c r="A29" s="166"/>
      <c r="B29" s="142">
        <v>84.17</v>
      </c>
      <c r="C29" s="169"/>
      <c r="D29" s="145" t="s">
        <v>124</v>
      </c>
      <c r="E29" s="173"/>
      <c r="F29" s="1"/>
    </row>
    <row r="30" spans="1:6" s="68" customFormat="1" x14ac:dyDescent="0.2">
      <c r="A30" s="166"/>
      <c r="B30" s="142">
        <v>69.739999999999995</v>
      </c>
      <c r="C30" s="169"/>
      <c r="D30" s="145" t="s">
        <v>125</v>
      </c>
      <c r="E30" s="173"/>
      <c r="F30" s="1"/>
    </row>
    <row r="31" spans="1:6" s="68" customFormat="1" x14ac:dyDescent="0.2">
      <c r="A31" s="167"/>
      <c r="B31" s="142">
        <v>35.65</v>
      </c>
      <c r="C31" s="170"/>
      <c r="D31" s="145" t="s">
        <v>126</v>
      </c>
      <c r="E31" s="174"/>
      <c r="F31" s="1"/>
    </row>
    <row r="32" spans="1:6" s="68" customFormat="1" x14ac:dyDescent="0.2">
      <c r="A32" s="133"/>
      <c r="B32" s="134"/>
      <c r="C32" s="135"/>
      <c r="D32" s="135"/>
      <c r="E32" s="136"/>
      <c r="F32" s="1"/>
    </row>
    <row r="33" spans="1:6" s="68" customFormat="1" x14ac:dyDescent="0.2">
      <c r="A33" s="133"/>
      <c r="B33" s="135"/>
      <c r="C33" s="135"/>
      <c r="D33" s="135"/>
      <c r="E33" s="135"/>
      <c r="F33" s="1"/>
    </row>
    <row r="34" spans="1:6" s="68" customFormat="1" ht="12.75" hidden="1" customHeight="1" x14ac:dyDescent="0.2">
      <c r="A34" s="124"/>
      <c r="B34" s="125"/>
      <c r="C34" s="126"/>
      <c r="D34" s="126"/>
      <c r="E34" s="127"/>
      <c r="F34" s="1"/>
    </row>
    <row r="35" spans="1:6" ht="19.5" customHeight="1" x14ac:dyDescent="0.2">
      <c r="A35" s="86" t="s">
        <v>76</v>
      </c>
      <c r="B35" s="87">
        <f>SUM(B24:B34)</f>
        <v>1045.5</v>
      </c>
      <c r="C35" s="144" t="str">
        <f>IF(SUBTOTAL(3,B24:B34)=SUBTOTAL(103,B24:B34),'Summary and sign-off'!$A$48,'Summary and sign-off'!$A$49)</f>
        <v>Check - there are no hidden rows with data</v>
      </c>
      <c r="D35" s="171" t="str">
        <f>IF('Summary and sign-off'!F56='Summary and sign-off'!F54,'Summary and sign-off'!A51,'Summary and sign-off'!A50)</f>
        <v>Check - each entry provides sufficient information</v>
      </c>
      <c r="E35" s="171"/>
      <c r="F35" s="46"/>
    </row>
    <row r="36" spans="1:6" ht="10.5" customHeight="1" x14ac:dyDescent="0.2">
      <c r="A36" s="27"/>
      <c r="B36" s="22"/>
      <c r="C36" s="27"/>
      <c r="D36" s="27"/>
      <c r="E36" s="27"/>
      <c r="F36" s="27"/>
    </row>
    <row r="37" spans="1:6" ht="24.75" customHeight="1" x14ac:dyDescent="0.2">
      <c r="A37" s="158" t="s">
        <v>77</v>
      </c>
      <c r="B37" s="158"/>
      <c r="C37" s="158"/>
      <c r="D37" s="158"/>
      <c r="E37" s="158"/>
      <c r="F37" s="46"/>
    </row>
    <row r="38" spans="1:6" ht="27" customHeight="1" x14ac:dyDescent="0.2">
      <c r="A38" s="35" t="s">
        <v>68</v>
      </c>
      <c r="B38" s="35" t="s">
        <v>13</v>
      </c>
      <c r="C38" s="35" t="s">
        <v>78</v>
      </c>
      <c r="D38" s="35" t="s">
        <v>79</v>
      </c>
      <c r="E38" s="35" t="s">
        <v>72</v>
      </c>
      <c r="F38" s="49"/>
    </row>
    <row r="39" spans="1:6" s="68" customFormat="1" hidden="1" x14ac:dyDescent="0.2">
      <c r="A39" s="111"/>
      <c r="B39" s="112"/>
      <c r="C39" s="113"/>
      <c r="D39" s="113"/>
      <c r="E39" s="114"/>
      <c r="F39" s="1"/>
    </row>
    <row r="40" spans="1:6" s="68" customFormat="1" x14ac:dyDescent="0.2">
      <c r="A40" s="133"/>
      <c r="B40" s="134"/>
      <c r="C40" s="135"/>
      <c r="D40" s="135"/>
      <c r="E40" s="136"/>
      <c r="F40" s="1"/>
    </row>
    <row r="41" spans="1:6" s="68" customFormat="1" x14ac:dyDescent="0.2">
      <c r="A41" s="133"/>
      <c r="B41" s="134"/>
      <c r="C41" s="135" t="s">
        <v>127</v>
      </c>
      <c r="D41" s="135"/>
      <c r="E41" s="136"/>
      <c r="F41" s="1"/>
    </row>
    <row r="42" spans="1:6" s="68" customFormat="1" x14ac:dyDescent="0.2">
      <c r="A42" s="133"/>
      <c r="B42" s="134"/>
      <c r="C42" s="135"/>
      <c r="D42" s="135"/>
      <c r="E42" s="136"/>
      <c r="F42" s="1"/>
    </row>
    <row r="43" spans="1:6" s="68" customFormat="1" x14ac:dyDescent="0.2">
      <c r="A43" s="133"/>
      <c r="B43" s="134"/>
      <c r="C43" s="135"/>
      <c r="D43" s="135"/>
      <c r="E43" s="136"/>
      <c r="F43" s="1"/>
    </row>
    <row r="44" spans="1:6" s="68" customFormat="1" x14ac:dyDescent="0.2">
      <c r="A44" s="133"/>
      <c r="B44" s="134"/>
      <c r="C44" s="135"/>
      <c r="D44" s="135"/>
      <c r="E44" s="136"/>
      <c r="F44" s="1"/>
    </row>
    <row r="45" spans="1:6" s="68" customFormat="1" x14ac:dyDescent="0.2">
      <c r="A45" s="133"/>
      <c r="B45" s="134"/>
      <c r="C45" s="135"/>
      <c r="D45" s="135"/>
      <c r="E45" s="136"/>
      <c r="F45" s="1"/>
    </row>
    <row r="46" spans="1:6" s="68" customFormat="1" x14ac:dyDescent="0.2">
      <c r="A46" s="133"/>
      <c r="B46" s="134"/>
      <c r="C46" s="135"/>
      <c r="D46" s="135"/>
      <c r="E46" s="136"/>
      <c r="F46" s="1"/>
    </row>
    <row r="47" spans="1:6" s="68" customFormat="1" x14ac:dyDescent="0.2">
      <c r="A47" s="133"/>
      <c r="B47" s="134"/>
      <c r="C47" s="135"/>
      <c r="D47" s="135"/>
      <c r="E47" s="136"/>
      <c r="F47" s="1"/>
    </row>
    <row r="48" spans="1:6" s="68" customFormat="1" hidden="1" x14ac:dyDescent="0.2">
      <c r="A48" s="111"/>
      <c r="B48" s="112"/>
      <c r="C48" s="113"/>
      <c r="D48" s="113"/>
      <c r="E48" s="114"/>
      <c r="F48" s="1"/>
    </row>
    <row r="49" spans="1:6" ht="19.5" customHeight="1" x14ac:dyDescent="0.2">
      <c r="A49" s="86" t="s">
        <v>80</v>
      </c>
      <c r="B49" s="87">
        <f>SUM(B39:B48)</f>
        <v>0</v>
      </c>
      <c r="C49" s="144" t="str">
        <f>IF(SUBTOTAL(3,B39:B48)=SUBTOTAL(103,B39:B48),'Summary and sign-off'!$A$48,'Summary and sign-off'!$A$49)</f>
        <v>Check - there are no hidden rows with data</v>
      </c>
      <c r="D49" s="171" t="str">
        <f>IF('Summary and sign-off'!F57='Summary and sign-off'!F54,'Summary and sign-off'!A51,'Summary and sign-off'!A50)</f>
        <v>Check - each entry provides sufficient information</v>
      </c>
      <c r="E49" s="171"/>
      <c r="F49" s="46"/>
    </row>
    <row r="50" spans="1:6" ht="10.5" customHeight="1" x14ac:dyDescent="0.2">
      <c r="A50" s="27"/>
      <c r="B50" s="73"/>
      <c r="C50" s="22"/>
      <c r="D50" s="27"/>
      <c r="E50" s="27"/>
      <c r="F50" s="27"/>
    </row>
    <row r="51" spans="1:6" ht="34.5" customHeight="1" x14ac:dyDescent="0.2">
      <c r="A51" s="50" t="s">
        <v>81</v>
      </c>
      <c r="B51" s="74">
        <f>B20+B35+B49</f>
        <v>1106.51</v>
      </c>
      <c r="C51" s="51"/>
      <c r="D51" s="51"/>
      <c r="E51" s="51"/>
      <c r="F51" s="26"/>
    </row>
    <row r="52" spans="1:6" x14ac:dyDescent="0.2">
      <c r="A52" s="27"/>
      <c r="B52" s="22"/>
      <c r="C52" s="27"/>
      <c r="D52" s="27"/>
      <c r="E52" s="27"/>
      <c r="F52" s="27"/>
    </row>
    <row r="53" spans="1:6" x14ac:dyDescent="0.2">
      <c r="A53" s="52" t="s">
        <v>24</v>
      </c>
      <c r="B53" s="25"/>
      <c r="C53" s="26"/>
      <c r="D53" s="26"/>
      <c r="E53" s="26"/>
      <c r="F53" s="27"/>
    </row>
    <row r="54" spans="1:6" ht="12.6" customHeight="1" x14ac:dyDescent="0.2">
      <c r="A54" s="23" t="s">
        <v>82</v>
      </c>
      <c r="B54" s="53"/>
      <c r="C54" s="53"/>
      <c r="D54" s="32"/>
      <c r="E54" s="32"/>
      <c r="F54" s="27"/>
    </row>
    <row r="55" spans="1:6" ht="12.95" customHeight="1" x14ac:dyDescent="0.2">
      <c r="A55" s="31" t="s">
        <v>83</v>
      </c>
      <c r="B55" s="27"/>
      <c r="C55" s="32"/>
      <c r="D55" s="27"/>
      <c r="E55" s="32"/>
      <c r="F55" s="27"/>
    </row>
    <row r="56" spans="1:6" x14ac:dyDescent="0.2">
      <c r="A56" s="31" t="s">
        <v>84</v>
      </c>
      <c r="B56" s="32"/>
      <c r="C56" s="32"/>
      <c r="D56" s="32"/>
      <c r="E56" s="54"/>
      <c r="F56" s="46"/>
    </row>
    <row r="57" spans="1:6" x14ac:dyDescent="0.2">
      <c r="A57" s="23" t="s">
        <v>30</v>
      </c>
      <c r="B57" s="25"/>
      <c r="C57" s="26"/>
      <c r="D57" s="26"/>
      <c r="E57" s="26"/>
      <c r="F57" s="27"/>
    </row>
    <row r="58" spans="1:6" ht="12.95" customHeight="1" x14ac:dyDescent="0.2">
      <c r="A58" s="31" t="s">
        <v>85</v>
      </c>
      <c r="B58" s="27"/>
      <c r="C58" s="32"/>
      <c r="D58" s="27"/>
      <c r="E58" s="32"/>
      <c r="F58" s="27"/>
    </row>
    <row r="59" spans="1:6" x14ac:dyDescent="0.2">
      <c r="A59" s="31" t="s">
        <v>86</v>
      </c>
      <c r="B59" s="32"/>
      <c r="C59" s="32"/>
      <c r="D59" s="32"/>
      <c r="E59" s="54"/>
      <c r="F59" s="46"/>
    </row>
    <row r="60" spans="1:6" x14ac:dyDescent="0.2">
      <c r="A60" s="36" t="s">
        <v>87</v>
      </c>
      <c r="B60" s="36"/>
      <c r="C60" s="36"/>
      <c r="D60" s="36"/>
      <c r="E60" s="54"/>
      <c r="F60" s="46"/>
    </row>
    <row r="61" spans="1:6" x14ac:dyDescent="0.2">
      <c r="A61" s="40"/>
      <c r="B61" s="27"/>
      <c r="C61" s="27"/>
      <c r="D61" s="27"/>
      <c r="E61" s="46"/>
      <c r="F61" s="46"/>
    </row>
    <row r="62" spans="1:6" hidden="1" x14ac:dyDescent="0.2">
      <c r="A62" s="40"/>
      <c r="B62" s="27"/>
      <c r="C62" s="27"/>
      <c r="D62" s="27"/>
      <c r="E62" s="46"/>
      <c r="F62" s="46"/>
    </row>
    <row r="63" spans="1:6" x14ac:dyDescent="0.2"/>
    <row r="64" spans="1:6" x14ac:dyDescent="0.2"/>
    <row r="65" spans="1:6" x14ac:dyDescent="0.2"/>
    <row r="67" spans="1:6" ht="12.75" hidden="1" customHeight="1" x14ac:dyDescent="0.2"/>
    <row r="70" spans="1:6" hidden="1" x14ac:dyDescent="0.2">
      <c r="A70" s="55"/>
      <c r="B70" s="46"/>
      <c r="C70" s="46"/>
      <c r="D70" s="46"/>
      <c r="E70" s="46"/>
      <c r="F70" s="46"/>
    </row>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x14ac:dyDescent="0.2"/>
    <row r="76" spans="1:6" x14ac:dyDescent="0.2"/>
    <row r="77" spans="1:6" x14ac:dyDescent="0.2"/>
  </sheetData>
  <sheetProtection formatCells="0" formatRows="0" insertColumns="0" insertRows="0" deleteRows="0"/>
  <mergeCells count="18">
    <mergeCell ref="A26:A31"/>
    <mergeCell ref="C26:C31"/>
    <mergeCell ref="D49:E49"/>
    <mergeCell ref="A37:E37"/>
    <mergeCell ref="D35:E35"/>
    <mergeCell ref="E26:E31"/>
    <mergeCell ref="B7:E7"/>
    <mergeCell ref="B5:E5"/>
    <mergeCell ref="A1:E1"/>
    <mergeCell ref="A22:E22"/>
    <mergeCell ref="B2:E2"/>
    <mergeCell ref="B3:E3"/>
    <mergeCell ref="B4:E4"/>
    <mergeCell ref="A8:E8"/>
    <mergeCell ref="A9:E9"/>
    <mergeCell ref="B6:E6"/>
    <mergeCell ref="D20:E20"/>
    <mergeCell ref="A10:E10"/>
  </mergeCells>
  <dataValidations xWindow="148" yWindow="758"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4 A12:A16 A19 A39 A48 A32:A3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8 A2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0:A47 A25:A26 A17:A1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48" yWindow="758"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B39:B48 B24:B34 B12:B19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6" sqref="C1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4" t="s">
        <v>60</v>
      </c>
      <c r="B1" s="154"/>
      <c r="C1" s="154"/>
      <c r="D1" s="154"/>
      <c r="E1" s="154"/>
      <c r="F1" s="38"/>
    </row>
    <row r="2" spans="1:6" ht="21" customHeight="1" x14ac:dyDescent="0.2">
      <c r="A2" s="4" t="s">
        <v>3</v>
      </c>
      <c r="B2" s="157" t="str">
        <f>'Summary and sign-off'!B2:F2</f>
        <v>Te Kawa Mataaho Public Service Commission</v>
      </c>
      <c r="C2" s="157"/>
      <c r="D2" s="157"/>
      <c r="E2" s="157"/>
      <c r="F2" s="38"/>
    </row>
    <row r="3" spans="1:6" ht="21" customHeight="1" x14ac:dyDescent="0.2">
      <c r="A3" s="4" t="s">
        <v>61</v>
      </c>
      <c r="B3" s="157" t="str">
        <f>'Summary and sign-off'!B3:F3</f>
        <v>Helene Quilter</v>
      </c>
      <c r="C3" s="157"/>
      <c r="D3" s="157"/>
      <c r="E3" s="157"/>
      <c r="F3" s="38"/>
    </row>
    <row r="4" spans="1:6" ht="21" customHeight="1" x14ac:dyDescent="0.2">
      <c r="A4" s="4" t="s">
        <v>62</v>
      </c>
      <c r="B4" s="157">
        <f>'Summary and sign-off'!B4:F4</f>
        <v>44013</v>
      </c>
      <c r="C4" s="157"/>
      <c r="D4" s="157"/>
      <c r="E4" s="157"/>
      <c r="F4" s="38"/>
    </row>
    <row r="5" spans="1:6" ht="21" customHeight="1" x14ac:dyDescent="0.2">
      <c r="A5" s="4" t="s">
        <v>63</v>
      </c>
      <c r="B5" s="157">
        <f>'Summary and sign-off'!B5:F5</f>
        <v>44377</v>
      </c>
      <c r="C5" s="157"/>
      <c r="D5" s="157"/>
      <c r="E5" s="157"/>
      <c r="F5" s="38"/>
    </row>
    <row r="6" spans="1:6" ht="21" customHeight="1" x14ac:dyDescent="0.2">
      <c r="A6" s="4" t="s">
        <v>64</v>
      </c>
      <c r="B6" s="152"/>
      <c r="C6" s="152"/>
      <c r="D6" s="152"/>
      <c r="E6" s="152"/>
      <c r="F6" s="38"/>
    </row>
    <row r="7" spans="1:6" ht="21" customHeight="1" x14ac:dyDescent="0.2">
      <c r="A7" s="4" t="s">
        <v>7</v>
      </c>
      <c r="B7" s="152"/>
      <c r="C7" s="152"/>
      <c r="D7" s="152"/>
      <c r="E7" s="152"/>
      <c r="F7" s="38"/>
    </row>
    <row r="8" spans="1:6" ht="35.25" customHeight="1" x14ac:dyDescent="0.25">
      <c r="A8" s="177" t="s">
        <v>88</v>
      </c>
      <c r="B8" s="177"/>
      <c r="C8" s="178"/>
      <c r="D8" s="178"/>
      <c r="E8" s="178"/>
      <c r="F8" s="42"/>
    </row>
    <row r="9" spans="1:6" ht="35.25" customHeight="1" x14ac:dyDescent="0.25">
      <c r="A9" s="175" t="s">
        <v>89</v>
      </c>
      <c r="B9" s="176"/>
      <c r="C9" s="176"/>
      <c r="D9" s="176"/>
      <c r="E9" s="176"/>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33"/>
      <c r="B13" s="134"/>
      <c r="C13" s="135" t="s">
        <v>127</v>
      </c>
      <c r="D13" s="138"/>
      <c r="E13" s="139"/>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0</v>
      </c>
      <c r="C25" s="85" t="str">
        <f>IF(SUBTOTAL(3,B11:B24)=SUBTOTAL(103,B11:B24),'Summary and sign-off'!$A$48,'Summary and sign-off'!$A$49)</f>
        <v>Check - there are no hidden rows with data</v>
      </c>
      <c r="D25" s="163" t="str">
        <f>IF('Summary and sign-off'!F58='Summary and sign-off'!F54,'Summary and sign-off'!A51,'Summary and sign-off'!A50)</f>
        <v>Check - each entry provides sufficient information</v>
      </c>
      <c r="E25" s="163"/>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4"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4" t="s">
        <v>60</v>
      </c>
      <c r="B1" s="154"/>
      <c r="C1" s="154"/>
      <c r="D1" s="154"/>
      <c r="E1" s="154"/>
      <c r="F1" s="24"/>
    </row>
    <row r="2" spans="1:6" ht="21" customHeight="1" x14ac:dyDescent="0.2">
      <c r="A2" s="4" t="s">
        <v>3</v>
      </c>
      <c r="B2" s="157" t="str">
        <f>'Summary and sign-off'!B2:F2</f>
        <v>Te Kawa Mataaho Public Service Commission</v>
      </c>
      <c r="C2" s="157"/>
      <c r="D2" s="157"/>
      <c r="E2" s="157"/>
      <c r="F2" s="24"/>
    </row>
    <row r="3" spans="1:6" ht="21" customHeight="1" x14ac:dyDescent="0.2">
      <c r="A3" s="4" t="s">
        <v>61</v>
      </c>
      <c r="B3" s="157" t="str">
        <f>'Summary and sign-off'!B3:F3</f>
        <v>Helene Quilter</v>
      </c>
      <c r="C3" s="157"/>
      <c r="D3" s="157"/>
      <c r="E3" s="157"/>
      <c r="F3" s="24"/>
    </row>
    <row r="4" spans="1:6" ht="21" customHeight="1" x14ac:dyDescent="0.2">
      <c r="A4" s="4" t="s">
        <v>62</v>
      </c>
      <c r="B4" s="157">
        <f>'Summary and sign-off'!B4:F4</f>
        <v>44013</v>
      </c>
      <c r="C4" s="157"/>
      <c r="D4" s="157"/>
      <c r="E4" s="157"/>
      <c r="F4" s="24"/>
    </row>
    <row r="5" spans="1:6" ht="21" customHeight="1" x14ac:dyDescent="0.2">
      <c r="A5" s="4" t="s">
        <v>63</v>
      </c>
      <c r="B5" s="157">
        <f>'Summary and sign-off'!B5:F5</f>
        <v>44377</v>
      </c>
      <c r="C5" s="157"/>
      <c r="D5" s="157"/>
      <c r="E5" s="157"/>
      <c r="F5" s="24"/>
    </row>
    <row r="6" spans="1:6" ht="21" customHeight="1" x14ac:dyDescent="0.2">
      <c r="A6" s="4" t="s">
        <v>64</v>
      </c>
      <c r="B6" s="152" t="s">
        <v>32</v>
      </c>
      <c r="C6" s="152"/>
      <c r="D6" s="152"/>
      <c r="E6" s="152"/>
      <c r="F6" s="34"/>
    </row>
    <row r="7" spans="1:6" ht="21" customHeight="1" x14ac:dyDescent="0.2">
      <c r="A7" s="4" t="s">
        <v>7</v>
      </c>
      <c r="B7" s="152" t="s">
        <v>34</v>
      </c>
      <c r="C7" s="152"/>
      <c r="D7" s="152"/>
      <c r="E7" s="152"/>
      <c r="F7" s="34"/>
    </row>
    <row r="8" spans="1:6" ht="35.25" customHeight="1" x14ac:dyDescent="0.2">
      <c r="A8" s="160" t="s">
        <v>98</v>
      </c>
      <c r="B8" s="160"/>
      <c r="C8" s="178"/>
      <c r="D8" s="178"/>
      <c r="E8" s="178"/>
      <c r="F8" s="24"/>
    </row>
    <row r="9" spans="1:6" ht="35.25" customHeight="1" x14ac:dyDescent="0.2">
      <c r="A9" s="179" t="s">
        <v>99</v>
      </c>
      <c r="B9" s="180"/>
      <c r="C9" s="180"/>
      <c r="D9" s="180"/>
      <c r="E9" s="180"/>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c r="B12" s="134"/>
      <c r="C12" s="138"/>
      <c r="D12" s="138"/>
      <c r="E12" s="139"/>
      <c r="F12" s="3"/>
    </row>
    <row r="13" spans="1:6" s="68" customFormat="1" x14ac:dyDescent="0.2">
      <c r="A13" s="133" t="s">
        <v>132</v>
      </c>
      <c r="B13" s="134">
        <v>132</v>
      </c>
      <c r="C13" s="138" t="s">
        <v>134</v>
      </c>
      <c r="D13" s="138" t="s">
        <v>135</v>
      </c>
      <c r="E13" s="139" t="s">
        <v>136</v>
      </c>
      <c r="F13" s="3"/>
    </row>
    <row r="14" spans="1:6" s="148" customFormat="1" x14ac:dyDescent="0.2">
      <c r="A14" s="133" t="s">
        <v>133</v>
      </c>
      <c r="B14" s="134">
        <v>164.9</v>
      </c>
      <c r="C14" s="138" t="s">
        <v>134</v>
      </c>
      <c r="D14" s="138" t="s">
        <v>135</v>
      </c>
      <c r="E14" s="139" t="s">
        <v>136</v>
      </c>
      <c r="F14" s="147"/>
    </row>
    <row r="15" spans="1:6" s="68" customFormat="1" x14ac:dyDescent="0.2">
      <c r="A15" s="149" t="s">
        <v>148</v>
      </c>
      <c r="B15" s="134">
        <v>198.5</v>
      </c>
      <c r="C15" s="138" t="s">
        <v>137</v>
      </c>
      <c r="D15" s="138" t="s">
        <v>138</v>
      </c>
      <c r="E15" s="139"/>
      <c r="F15" s="3"/>
    </row>
    <row r="16" spans="1:6" s="68" customFormat="1" x14ac:dyDescent="0.2">
      <c r="A16" s="133"/>
      <c r="B16" s="134"/>
      <c r="C16" s="138"/>
      <c r="D16" s="138"/>
      <c r="E16" s="139"/>
      <c r="F16" s="3"/>
    </row>
    <row r="17" spans="1:6" s="68" customFormat="1" x14ac:dyDescent="0.2">
      <c r="A17" s="133"/>
      <c r="B17" s="134"/>
      <c r="C17" s="138"/>
      <c r="D17" s="138"/>
      <c r="E17" s="139"/>
      <c r="F17" s="3"/>
    </row>
    <row r="18" spans="1:6" s="68" customFormat="1" x14ac:dyDescent="0.2">
      <c r="A18" s="133"/>
      <c r="B18" s="134"/>
      <c r="C18" s="138"/>
      <c r="D18" s="138"/>
      <c r="E18" s="139"/>
      <c r="F18" s="3"/>
    </row>
    <row r="19" spans="1:6" s="68" customFormat="1" x14ac:dyDescent="0.2">
      <c r="A19" s="133"/>
      <c r="B19" s="134"/>
      <c r="C19" s="138"/>
      <c r="D19" s="138"/>
      <c r="E19" s="139"/>
      <c r="F19" s="3"/>
    </row>
    <row r="20" spans="1:6" s="68" customFormat="1" x14ac:dyDescent="0.2">
      <c r="A20" s="133"/>
      <c r="B20" s="134"/>
      <c r="C20" s="138"/>
      <c r="D20" s="138"/>
      <c r="E20" s="139"/>
      <c r="F20" s="3"/>
    </row>
    <row r="21" spans="1:6" s="68" customFormat="1" x14ac:dyDescent="0.2">
      <c r="A21" s="133"/>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495.4</v>
      </c>
      <c r="C25" s="85" t="str">
        <f>IF(SUBTOTAL(3,B11:B24)=SUBTOTAL(103,B11:B24),'Summary and sign-off'!$A$48,'Summary and sign-off'!$A$49)</f>
        <v>Check - there are no hidden rows with data</v>
      </c>
      <c r="D25" s="163" t="str">
        <f>IF('Summary and sign-off'!F59='Summary and sign-off'!F54,'Summary and sign-off'!A51,'Summary and sign-off'!A50)</f>
        <v>Check - each entry provides sufficient information</v>
      </c>
      <c r="E25" s="163"/>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4" t="s">
        <v>104</v>
      </c>
      <c r="B1" s="154"/>
      <c r="C1" s="154"/>
      <c r="D1" s="154"/>
      <c r="E1" s="154"/>
      <c r="F1" s="154"/>
    </row>
    <row r="2" spans="1:6" ht="21" customHeight="1" x14ac:dyDescent="0.2">
      <c r="A2" s="4" t="s">
        <v>3</v>
      </c>
      <c r="B2" s="157" t="str">
        <f>'Summary and sign-off'!B2:F2</f>
        <v>Te Kawa Mataaho Public Service Commission</v>
      </c>
      <c r="C2" s="157"/>
      <c r="D2" s="157"/>
      <c r="E2" s="157"/>
      <c r="F2" s="157"/>
    </row>
    <row r="3" spans="1:6" ht="21" customHeight="1" x14ac:dyDescent="0.2">
      <c r="A3" s="4" t="s">
        <v>61</v>
      </c>
      <c r="B3" s="157" t="str">
        <f>'Summary and sign-off'!B3:F3</f>
        <v>Helene Quilter</v>
      </c>
      <c r="C3" s="157"/>
      <c r="D3" s="157"/>
      <c r="E3" s="157"/>
      <c r="F3" s="157"/>
    </row>
    <row r="4" spans="1:6" ht="21" customHeight="1" x14ac:dyDescent="0.2">
      <c r="A4" s="4" t="s">
        <v>62</v>
      </c>
      <c r="B4" s="157">
        <f>'Summary and sign-off'!B4:F4</f>
        <v>44013</v>
      </c>
      <c r="C4" s="157"/>
      <c r="D4" s="157"/>
      <c r="E4" s="157"/>
      <c r="F4" s="157"/>
    </row>
    <row r="5" spans="1:6" ht="21" customHeight="1" x14ac:dyDescent="0.2">
      <c r="A5" s="4" t="s">
        <v>63</v>
      </c>
      <c r="B5" s="157">
        <f>'Summary and sign-off'!B5:F5</f>
        <v>44377</v>
      </c>
      <c r="C5" s="157"/>
      <c r="D5" s="157"/>
      <c r="E5" s="157"/>
      <c r="F5" s="157"/>
    </row>
    <row r="6" spans="1:6" ht="21" customHeight="1" x14ac:dyDescent="0.2">
      <c r="A6" s="4" t="s">
        <v>105</v>
      </c>
      <c r="B6" s="152"/>
      <c r="C6" s="152"/>
      <c r="D6" s="152"/>
      <c r="E6" s="152"/>
      <c r="F6" s="152"/>
    </row>
    <row r="7" spans="1:6" ht="21" customHeight="1" x14ac:dyDescent="0.2">
      <c r="A7" s="4" t="s">
        <v>7</v>
      </c>
      <c r="B7" s="152"/>
      <c r="C7" s="152"/>
      <c r="D7" s="152"/>
      <c r="E7" s="152"/>
      <c r="F7" s="152"/>
    </row>
    <row r="8" spans="1:6" ht="36" customHeight="1" x14ac:dyDescent="0.2">
      <c r="A8" s="160" t="s">
        <v>106</v>
      </c>
      <c r="B8" s="160"/>
      <c r="C8" s="160"/>
      <c r="D8" s="160"/>
      <c r="E8" s="160"/>
      <c r="F8" s="160"/>
    </row>
    <row r="9" spans="1:6" ht="36" customHeight="1" x14ac:dyDescent="0.2">
      <c r="A9" s="179" t="s">
        <v>107</v>
      </c>
      <c r="B9" s="180"/>
      <c r="C9" s="180"/>
      <c r="D9" s="180"/>
      <c r="E9" s="180"/>
      <c r="F9" s="180"/>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ht="89.25" x14ac:dyDescent="0.2">
      <c r="A12" s="133">
        <v>44041</v>
      </c>
      <c r="B12" s="140" t="s">
        <v>146</v>
      </c>
      <c r="C12" s="141" t="s">
        <v>47</v>
      </c>
      <c r="D12" s="140" t="s">
        <v>139</v>
      </c>
      <c r="E12" s="142" t="s">
        <v>46</v>
      </c>
      <c r="F12" s="143" t="s">
        <v>147</v>
      </c>
    </row>
    <row r="13" spans="1:6" s="68" customFormat="1" x14ac:dyDescent="0.2">
      <c r="A13" s="133"/>
      <c r="B13" s="140"/>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1</v>
      </c>
      <c r="D25" s="132" t="str">
        <f>IF(SUBTOTAL(3,C11:C24)=SUBTOTAL(103,C11:C24),'Summary and sign-off'!$A$48,'Summary and sign-off'!$A$49)</f>
        <v>Check - there are no hidden rows with data</v>
      </c>
      <c r="E25" s="163" t="str">
        <f>IF('Summary and sign-off'!F60='Summary and sign-off'!F54,'Summary and sign-off'!A52,'Summary and sign-off'!A50)</f>
        <v>Check - each entry provides sufficient information</v>
      </c>
      <c r="F25" s="163"/>
      <c r="G25" s="68"/>
    </row>
    <row r="26" spans="1:7" ht="25.5" customHeight="1" x14ac:dyDescent="0.25">
      <c r="A26" s="70"/>
      <c r="B26" s="71" t="s">
        <v>47</v>
      </c>
      <c r="C26" s="72">
        <f>COUNTIF(C11:C24,'Summary and sign-off'!A45)</f>
        <v>1</v>
      </c>
      <c r="D26" s="17"/>
      <c r="E26" s="18"/>
      <c r="F26" s="19"/>
    </row>
    <row r="27" spans="1:7" ht="25.5" customHeight="1" x14ac:dyDescent="0.25">
      <c r="A27" s="70"/>
      <c r="B27" s="71" t="s">
        <v>48</v>
      </c>
      <c r="C27" s="72">
        <f>COUNTIF(C11:C24,'Summary and sign-off'!A46)</f>
        <v>0</v>
      </c>
      <c r="D27" s="17"/>
      <c r="E27" s="18"/>
      <c r="F27" s="19"/>
    </row>
    <row r="28" spans="1:7" x14ac:dyDescent="0.2">
      <c r="A28" s="20"/>
      <c r="B28" s="21"/>
      <c r="C28" s="20"/>
      <c r="D28" s="22"/>
      <c r="E28" s="22"/>
      <c r="F28" s="20"/>
    </row>
    <row r="29" spans="1:7" x14ac:dyDescent="0.2">
      <c r="A29" s="21" t="s">
        <v>103</v>
      </c>
      <c r="B29" s="21"/>
      <c r="C29" s="21"/>
      <c r="D29" s="21"/>
      <c r="E29" s="21"/>
      <c r="F29" s="21"/>
    </row>
    <row r="30" spans="1:7" ht="12.6"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2.9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9b90092-0eb7-47fc-a77c-d94dee1902fb" xsi:nil="true"/>
    <Team xmlns="49b90092-0eb7-47fc-a77c-d94dee1902fb" xsi:nil="true"/>
    <Select_x0020_Type_x0020_of_x0020_Request xmlns="49b90092-0eb7-47fc-a77c-d94dee1902fb" xsi:nil="true"/>
    <Select_x0020_Webiste xmlns="49b90092-0eb7-47fc-a77c-d94dee1902f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74B1C88144AE54E9CB7C22EF07E5284" ma:contentTypeVersion="14" ma:contentTypeDescription="Create a new document." ma:contentTypeScope="" ma:versionID="c9b1c54a48053b2033cdcb4f80fb8a59">
  <xsd:schema xmlns:xsd="http://www.w3.org/2001/XMLSchema" xmlns:xs="http://www.w3.org/2001/XMLSchema" xmlns:p="http://schemas.microsoft.com/office/2006/metadata/properties" xmlns:ns2="49b90092-0eb7-47fc-a77c-d94dee1902fb" targetNamespace="http://schemas.microsoft.com/office/2006/metadata/properties" ma:root="true" ma:fieldsID="a512876fb81e0567814155749e19fdc9" ns2:_="">
    <xsd:import namespace="49b90092-0eb7-47fc-a77c-d94dee1902fb"/>
    <xsd:element name="properties">
      <xsd:complexType>
        <xsd:sequence>
          <xsd:element name="documentManagement">
            <xsd:complexType>
              <xsd:all>
                <xsd:element ref="ns2:Team" minOccurs="0"/>
                <xsd:element ref="ns2:Select_x0020_Webiste" minOccurs="0"/>
                <xsd:element ref="ns2:Select_x0020_Type_x0020_of_x0020_Request" minOccurs="0"/>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_Flow_SignoffStatu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b90092-0eb7-47fc-a77c-d94dee1902fb" elementFormDefault="qualified">
    <xsd:import namespace="http://schemas.microsoft.com/office/2006/documentManagement/types"/>
    <xsd:import namespace="http://schemas.microsoft.com/office/infopath/2007/PartnerControls"/>
    <xsd:element name="Team" ma:index="8" nillable="true" ma:displayName="Team" ma:internalName="Team">
      <xsd:simpleType>
        <xsd:restriction base="dms:Text">
          <xsd:maxLength value="255"/>
        </xsd:restriction>
      </xsd:simpleType>
    </xsd:element>
    <xsd:element name="Select_x0020_Webiste" ma:index="9" nillable="true" ma:displayName="Select Webiste" ma:internalName="Select_x0020_Webiste">
      <xsd:simpleType>
        <xsd:restriction base="dms:Text">
          <xsd:maxLength value="255"/>
        </xsd:restriction>
      </xsd:simpleType>
    </xsd:element>
    <xsd:element name="Select_x0020_Type_x0020_of_x0020_Request" ma:index="10" nillable="true" ma:displayName="Select Type of Request" ma:internalName="Select_x0020_Type_x0020_of_x0020_Request">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45A88541-A3EE-4B83-AF31-F3ED01650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D65B5E69-DB6D-4490-8B11-E8AAE16849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2021-07-26T21:48:12Z</cp:lastPrinted>
  <dcterms:created xsi:type="dcterms:W3CDTF">2010-10-17T20:59:02Z</dcterms:created>
  <dcterms:modified xsi:type="dcterms:W3CDTF">2021-07-26T23:54:14Z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0x010100174B1C88144AE54E9CB7C22EF07E5284</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8727a685-de95-4881-a917-456408cad53f</vt:lpwstr>
  </property>
  <property fmtid="{D5CDD505-2E9C-101B-9397-08002B2CF9AE}" pid="10" name="SharedWithUsers">
    <vt:lpwstr>87;#Ken Smart;#157;#Nehalkumar patel</vt:lpwstr>
  </property>
</Properties>
</file>