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ttps://sscnz.sharepoint.com/sites/sscdms/67272/Shared Documents/Budget and Financial Reporting/Annual Expense Disclosures/Deputy Public Service Commissioners/Heather Baggott/"/>
    </mc:Choice>
  </mc:AlternateContent>
  <xr:revisionPtr revIDLastSave="0" documentId="8_{FA4BDE4A-70F1-4667-82C3-9E777C601A89}" xr6:coauthVersionLast="47" xr6:coauthVersionMax="47" xr10:uidLastSave="{00000000-0000-0000-0000-000000000000}"/>
  <bookViews>
    <workbookView xWindow="3675" yWindow="915" windowWidth="28800" windowHeight="15435"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39" i="1"/>
  <c r="C53" i="1"/>
  <c r="C25"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3" i="1" s="1"/>
  <c r="F56" i="13"/>
  <c r="D39" i="1" s="1"/>
  <c r="F55" i="13"/>
  <c r="D25" i="1" s="1"/>
  <c r="C13" i="13"/>
  <c r="C12" i="13"/>
  <c r="C11" i="13"/>
  <c r="C16" i="13" l="1"/>
  <c r="C17" i="13"/>
  <c r="B5" i="4" l="1"/>
  <c r="B4" i="4"/>
  <c r="B5" i="3"/>
  <c r="B4" i="3"/>
  <c r="B5" i="2"/>
  <c r="B4" i="2"/>
  <c r="B5" i="1"/>
  <c r="B4" i="1"/>
  <c r="C15" i="13" l="1"/>
  <c r="F12" i="13" l="1"/>
  <c r="C25" i="4"/>
  <c r="F11" i="13" s="1"/>
  <c r="F13" i="13" l="1"/>
  <c r="B53" i="1"/>
  <c r="B17" i="13" s="1"/>
  <c r="B39" i="1"/>
  <c r="B16" i="13" s="1"/>
  <c r="B25" i="1"/>
  <c r="B15" i="13" s="1"/>
  <c r="B25" i="3" l="1"/>
  <c r="B13" i="13" s="1"/>
  <c r="B25" i="2"/>
  <c r="B12" i="13" s="1"/>
  <c r="B11" i="13" l="1"/>
  <c r="B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<sst xmlns="http://schemas.openxmlformats.org/spreadsheetml/2006/main" count="246" uniqueCount="168">
  <si>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</si>
  <si>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</si>
  <si>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</si>
  <si>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</si>
  <si>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</si>
  <si>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</si>
  <si>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</si>
  <si>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</si>
  <si>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</si>
  <si>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</si>
  <si>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</si>
  <si>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</si>
  <si>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</si>
  <si>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</si>
  <si>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</si>
  <si>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</si>
  <si>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</si>
  <si>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</si>
  <si>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</si>
  <si>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</si>
  <si>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</si>
  <si>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</si>
  <si>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</si>
  <si>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</si>
  <si>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</si>
  <si>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</si>
  <si>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</si>
  <si>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</si>
  <si>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</si>
  <si>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</si>
  <si>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</si>
  <si>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</si>
  <si>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</si>
  <si>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</si>
  <si>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</si>
  <si>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</si>
  <si>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</si>
  <si>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</si>
  <si>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</si>
  <si>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</si>
  <si>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</si>
  <si>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</si>
  <si>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</si>
  <si>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</si>
  <si>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</si>
  <si>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</si>
  <si>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</si>
  <si>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</si>
  <si>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</si>
  <si>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</si>
  <si>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</si>
  <si>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</si>
  <si>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</si>
  <si>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</si>
  <si>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</si>
  <si>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</si>
  <si>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</si>
  <si>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</si>
  <si>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</si>
  <si>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</si>
  <si>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</si>
  <si>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</si>
  <si>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</si>
  <si>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</si>
  <si>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</si>
  <si>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</si>
  <si>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</si>
  <si>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</si>
  <si>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</si>
  <si>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</si>
  <si>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</si>
  <si>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</si>
  <si>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</si>
  <si>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</si>
  <si>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</si>
  <si>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</si>
  <si>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</si>
  <si>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</si>
  <si>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</si>
  <si>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</si>
  <si>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</si>
  <si>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</si>
  <si>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</si>
  <si>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</si>
  <si>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</si>
  <si>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</si>
  <si>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</si>
  <si>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</si>
  <si>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</si>
  <si>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</si>
  <si>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</si>
  <si>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</si>
  <si>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</si>
  <si>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</si>
  <si>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</si>
  <si>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</si>
  <si>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</si>
  <si>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</si>
  <si>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</si>
  <si>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</si>
  <si>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</si>
  <si>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</si>
  <si>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</si>
  <si>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</si>
  <si>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</si>
  <si>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</si>
  <si>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</si>
  <si>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</si>
  <si>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</si>
  <si>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</si>
  <si>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</si>
  <si>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</si>
  <si>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</si>
  <si>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</si>
  <si>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</si>
  <si>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</si>
  <si>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</si>
  <si>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</si>
  <si>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</si>
  <si>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</si>
  <si>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</si>
  <si>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</si>
  <si>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Te Kawa Mataaho Public Service Commission</t>
  </si>
  <si>
    <t>Heather Baggott</t>
  </si>
  <si>
    <t>Accommodation (including booking fees)</t>
  </si>
  <si>
    <t>Tableware items</t>
  </si>
  <si>
    <t>Islamic Women's Council of NZ</t>
  </si>
  <si>
    <t>Hamilton</t>
  </si>
  <si>
    <t>Flights (including booking fees)</t>
  </si>
  <si>
    <t>Auckland</t>
  </si>
  <si>
    <t>Te Kūiti</t>
  </si>
  <si>
    <t>Singapore</t>
  </si>
  <si>
    <t>Hearing - Royal Commission of Inquiry into Abuse in Care</t>
  </si>
  <si>
    <t>Vodafone</t>
  </si>
  <si>
    <t>Phone and data costs</t>
  </si>
  <si>
    <t>July to December 2022</t>
  </si>
  <si>
    <t>January to June 2023</t>
  </si>
  <si>
    <t>Vodafone / One NZ</t>
  </si>
  <si>
    <t>Wellington, Singapore</t>
  </si>
  <si>
    <t>Event - Crown's Apology to Maniapoto</t>
  </si>
  <si>
    <t>Women's Leadership Event - Islamic Women's Council of NZ</t>
  </si>
  <si>
    <t>Rental Car (including booking fees)</t>
  </si>
  <si>
    <t>-</t>
  </si>
  <si>
    <t>Invitation to Evening Reception of Fulbright Graduates and Scholars</t>
  </si>
  <si>
    <t>Fulbright NZ</t>
  </si>
  <si>
    <t>Ngā Kākā Kura o te Reo Event</t>
  </si>
  <si>
    <t>Te Taura Whiri i te Reo Māori</t>
  </si>
  <si>
    <t>On Being Bold Conference</t>
  </si>
  <si>
    <t>SmartShares</t>
  </si>
  <si>
    <t>Function for Friends and Associates</t>
  </si>
  <si>
    <t>Melville Jessup Weaver</t>
  </si>
  <si>
    <t>Meal for 2 people</t>
  </si>
  <si>
    <t>Airport transfers</t>
  </si>
  <si>
    <t>Taxis to and from meeting venues</t>
  </si>
  <si>
    <t>31 January 2023 - 4 February 2023</t>
  </si>
  <si>
    <t>Global Government Summit for 2 days and visit to Singapore Civil Service College</t>
  </si>
  <si>
    <t>Australia and NZ Public Service Commissioners Conference for 2 days</t>
  </si>
  <si>
    <t>Australia</t>
  </si>
  <si>
    <t>Gifts were given to all leaders who attended/participated</t>
  </si>
  <si>
    <t xml:space="preserve">Book: 'Inception Point - The Use Of Learning And Development To Reform The Singapore Public Service' by James Low
</t>
  </si>
  <si>
    <t>Singapore Civil Service College</t>
  </si>
  <si>
    <t>Documents for ANZSOG Director ID</t>
  </si>
  <si>
    <t>International Postage</t>
  </si>
  <si>
    <t>Notarial services</t>
  </si>
  <si>
    <t>Document notarisation for ANZSOG Director ID</t>
  </si>
  <si>
    <t>Regifted to the Leadership Development Centre</t>
  </si>
  <si>
    <t>Chair, Risk and Audit Committee</t>
  </si>
  <si>
    <t>Nil to declare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</si>
</sst>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12"/>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rgb="FFBFBFBF"/>
      </bottom>
      <diagonal/>
    </border>
  </borders>
  <cellStyleXfs count="2">
    <xf numFmtId="0" fontId="0" fillId="0" borderId="0"/>
    <xf numFmtId="165" fontId="19" fillId="0" borderId="0" applyFont="0" applyFill="0" applyBorder="0" applyAlignment="0" applyProtection="0"/>
  </cellStyleXfs>
  <cellXfs count="141">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17" fillId="10" borderId="4" xfId="0" applyFont="1" applyFill="1" applyBorder="1" applyAlignment="1" applyProtection="1">
      <alignment vertical="center" wrapText="1"/>
      <protection locked="0"/>
    </xf>
    <xf numFmtId="167" fontId="11" fillId="10" borderId="3" xfId="0" applyNumberFormat="1" applyFont="1" applyFill="1" applyBorder="1" applyAlignment="1" applyProtection="1">
      <alignment horizontal="right" vertical="center"/>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11" fillId="10" borderId="8" xfId="0" applyFont="1" applyFill="1" applyBorder="1" applyAlignment="1" applyProtection="1">
      <alignment horizontal="center" vertical="center" wrapText="1"/>
      <protection locked="0"/>
    </xf>
    <xf numFmtId="0" fontId="11" fillId="10" borderId="10" xfId="0" applyFont="1" applyFill="1" applyBorder="1" applyAlignment="1" applyProtection="1">
      <alignment horizontal="center" vertical="center" wrapText="1"/>
      <protection locked="0"/>
    </xf>
    <xf numFmtId="0" fontId="11" fillId="10" borderId="11" xfId="0" applyFont="1" applyFill="1" applyBorder="1" applyAlignment="1" applyProtection="1">
      <alignment horizontal="center" vertical="center" wrapText="1"/>
      <protection locked="0"/>
    </xf>
    <xf numFmtId="0" fontId="11" fillId="10" borderId="8" xfId="0" applyFont="1" applyFill="1" applyBorder="1" applyAlignment="1" applyProtection="1">
      <alignment horizontal="center" vertical="center"/>
      <protection locked="0"/>
    </xf>
    <xf numFmtId="0" fontId="11" fillId="10" borderId="11" xfId="0" applyFont="1" applyFill="1" applyBorder="1" applyAlignment="1" applyProtection="1">
      <alignment horizontal="center" vertical="center"/>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0" fillId="11" borderId="12" xfId="0" applyFont="1" applyFill="1" applyBorder="1" applyAlignment="1">
      <alignment horizontal="left" vertical="center" wrapText="1" readingOrder="1"/>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16" sqref="G16"/>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7" t="s">
        <v>2</v>
      </c>
      <c r="B1" s="117"/>
      <c r="C1" s="117"/>
      <c r="D1" s="117"/>
      <c r="E1" s="117"/>
      <c r="F1" s="117"/>
      <c r="G1" s="17"/>
      <c r="H1" s="17"/>
      <c r="I1" s="17"/>
      <c r="J1" s="17"/>
      <c r="K1" s="17"/>
    </row>
    <row r="2" spans="1:11" ht="21" customHeight="1" x14ac:dyDescent="0.2">
      <c r="A2" s="3" t="s">
        <v>3</v>
      </c>
      <c r="B2" s="118" t="s">
        <v>122</v>
      </c>
      <c r="C2" s="118"/>
      <c r="D2" s="118"/>
      <c r="E2" s="118"/>
      <c r="F2" s="118"/>
      <c r="G2" s="17"/>
      <c r="H2" s="17"/>
      <c r="I2" s="17"/>
      <c r="J2" s="17"/>
      <c r="K2" s="17"/>
    </row>
    <row r="3" spans="1:11" ht="15.75" x14ac:dyDescent="0.2">
      <c r="A3" s="3" t="s">
        <v>4</v>
      </c>
      <c r="B3" s="118" t="s">
        <v>123</v>
      </c>
      <c r="C3" s="118"/>
      <c r="D3" s="118"/>
      <c r="E3" s="118"/>
      <c r="F3" s="118"/>
      <c r="G3" s="17"/>
      <c r="H3" s="17"/>
      <c r="I3" s="17"/>
      <c r="J3" s="17"/>
      <c r="K3" s="17"/>
    </row>
    <row r="4" spans="1:11" ht="21" customHeight="1" x14ac:dyDescent="0.2">
      <c r="A4" s="3" t="s">
        <v>5</v>
      </c>
      <c r="B4" s="119">
        <v>44743</v>
      </c>
      <c r="C4" s="119"/>
      <c r="D4" s="119"/>
      <c r="E4" s="119"/>
      <c r="F4" s="119"/>
      <c r="G4" s="17"/>
      <c r="H4" s="17"/>
      <c r="I4" s="17"/>
      <c r="J4" s="17"/>
      <c r="K4" s="17"/>
    </row>
    <row r="5" spans="1:11" ht="21" customHeight="1" x14ac:dyDescent="0.2">
      <c r="A5" s="3" t="s">
        <v>6</v>
      </c>
      <c r="B5" s="119">
        <v>45107</v>
      </c>
      <c r="C5" s="119"/>
      <c r="D5" s="119"/>
      <c r="E5" s="119"/>
      <c r="F5" s="119"/>
      <c r="G5" s="17"/>
      <c r="H5" s="17"/>
      <c r="I5" s="17"/>
      <c r="J5" s="17"/>
      <c r="K5" s="17"/>
    </row>
    <row r="6" spans="1:11" ht="21" customHeight="1" x14ac:dyDescent="0.2">
      <c r="A6" s="3" t="s">
        <v>7</v>
      </c>
      <c r="B6" s="116" t="str">
        <f>IF(AND(Travel!B7&lt;&gt;A30,Hospitality!B7&lt;&gt;A30,'All other expenses'!B7&lt;&gt;A30,'Gifts and benefits'!B7&lt;&gt;A30),A31,IF(AND(Travel!B7=A30,Hospitality!B7=A30,'All other expenses'!B7=A30,'Gifts and benefits'!B7=A30),A33,A32))</f>
        <v>Data and totals checked on all sheets</v>
      </c>
      <c r="C6" s="116"/>
      <c r="D6" s="116"/>
      <c r="E6" s="116"/>
      <c r="F6" s="116"/>
      <c r="G6" s="23"/>
      <c r="H6" s="17"/>
      <c r="I6" s="17"/>
      <c r="J6" s="17"/>
      <c r="K6" s="17"/>
    </row>
    <row r="7" spans="1:11" ht="31.5" x14ac:dyDescent="0.2">
      <c r="A7" s="3" t="s">
        <v>8</v>
      </c>
      <c r="B7" s="115" t="s">
        <v>41</v>
      </c>
      <c r="C7" s="115"/>
      <c r="D7" s="115"/>
      <c r="E7" s="115"/>
      <c r="F7" s="115"/>
      <c r="G7" s="23"/>
      <c r="H7" s="17"/>
      <c r="I7" s="17"/>
      <c r="J7" s="17"/>
      <c r="K7" s="17"/>
    </row>
    <row r="8" spans="1:11" ht="25.5" customHeight="1" x14ac:dyDescent="0.2">
      <c r="A8" s="3" t="s">
        <v>10</v>
      </c>
      <c r="B8" s="140" t="s">
        <v>166</v>
      </c>
      <c r="C8" s="140"/>
      <c r="D8" s="140"/>
      <c r="E8" s="140"/>
      <c r="F8" s="140"/>
      <c r="G8" s="23"/>
      <c r="H8" s="17"/>
      <c r="I8" s="17"/>
      <c r="J8" s="17"/>
      <c r="K8" s="17"/>
    </row>
    <row r="9" spans="1:11" ht="66.75" customHeight="1" x14ac:dyDescent="0.2">
      <c r="A9" s="114" t="s">
        <v>12</v>
      </c>
      <c r="B9" s="114"/>
      <c r="C9" s="114"/>
      <c r="D9" s="114"/>
      <c r="E9" s="114"/>
      <c r="F9" s="114"/>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14527.360000000002</v>
      </c>
      <c r="C11" s="51" t="str">
        <f>IF(Travel!B6="",A34,Travel!B6)</f>
        <v>Figures exclude GST</v>
      </c>
      <c r="D11" s="6"/>
      <c r="E11" s="8" t="s">
        <v>18</v>
      </c>
      <c r="F11" s="33">
        <f>'Gifts and benefits'!C25</f>
        <v>6</v>
      </c>
      <c r="G11" s="29"/>
      <c r="H11" s="29"/>
      <c r="I11" s="29"/>
      <c r="J11" s="29"/>
      <c r="K11" s="29"/>
    </row>
    <row r="12" spans="1:11" ht="27.75" customHeight="1" x14ac:dyDescent="0.2">
      <c r="A12" s="8" t="s">
        <v>0</v>
      </c>
      <c r="B12" s="45">
        <f>Hospitality!B25</f>
        <v>0</v>
      </c>
      <c r="C12" s="51" t="str">
        <f>IF(Hospitality!B6="",A34,Hospitality!B6)</f>
        <v>Not yet indicated</v>
      </c>
      <c r="D12" s="6"/>
      <c r="E12" s="8" t="s">
        <v>19</v>
      </c>
      <c r="F12" s="33">
        <f>'Gifts and benefits'!C26</f>
        <v>2</v>
      </c>
      <c r="G12" s="29"/>
      <c r="H12" s="29"/>
      <c r="I12" s="29"/>
      <c r="J12" s="29"/>
      <c r="K12" s="29"/>
    </row>
    <row r="13" spans="1:11" ht="27.75" customHeight="1" x14ac:dyDescent="0.2">
      <c r="A13" s="8" t="s">
        <v>20</v>
      </c>
      <c r="B13" s="45">
        <f>'All other expenses'!B25</f>
        <v>552.33999999999992</v>
      </c>
      <c r="C13" s="51" t="str">
        <f>IF('All other expenses'!B6="",A34,'All other expenses'!B6)</f>
        <v>Figures exclude GST</v>
      </c>
      <c r="D13" s="6"/>
      <c r="E13" s="8" t="s">
        <v>21</v>
      </c>
      <c r="F13" s="33">
        <f>'Gifts and benefits'!C27</f>
        <v>4</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Travel!B25</f>
        <v>13063.420000000002</v>
      </c>
      <c r="C15" s="53" t="str">
        <f>C11</f>
        <v>Figures exclude GST</v>
      </c>
      <c r="D15" s="6"/>
      <c r="E15" s="6"/>
      <c r="F15" s="35"/>
      <c r="G15" s="17"/>
      <c r="H15" s="17"/>
      <c r="I15" s="17"/>
      <c r="J15" s="17"/>
      <c r="K15" s="17"/>
    </row>
    <row r="16" spans="1:11" ht="27.75" customHeight="1" x14ac:dyDescent="0.2">
      <c r="A16" s="9" t="s">
        <v>23</v>
      </c>
      <c r="B16" s="47">
        <f>Travel!B39</f>
        <v>1463.94</v>
      </c>
      <c r="C16" s="53" t="str">
        <f>C11</f>
        <v>Figures exclude GST</v>
      </c>
      <c r="D16" s="36"/>
      <c r="E16" s="6"/>
      <c r="F16" s="37"/>
      <c r="G16" s="17"/>
      <c r="H16" s="17"/>
      <c r="I16" s="17"/>
      <c r="J16" s="17"/>
      <c r="K16" s="17"/>
    </row>
    <row r="17" spans="1:11" ht="27.75" customHeight="1" x14ac:dyDescent="0.2">
      <c r="A17" s="9" t="s">
        <v>24</v>
      </c>
      <c r="B17" s="47">
        <f>Travel!B53</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COUNT(Travel!B12:B24)</f>
        <v>7</v>
      </c>
      <c r="C55" s="59"/>
      <c r="D55" s="59">
        <f>COUNTIF(Travel!D12:D24,"*")</f>
        <v>7</v>
      </c>
      <c r="E55" s="60"/>
      <c r="F55" s="60" t="b">
        <f>MIN(B55,D55)=MAX(B55,D55)</f>
        <v>1</v>
      </c>
      <c r="G55" s="17"/>
      <c r="H55" s="17"/>
      <c r="I55" s="17"/>
      <c r="J55" s="17"/>
      <c r="K55" s="17"/>
    </row>
    <row r="56" spans="1:11" hidden="1" x14ac:dyDescent="0.2">
      <c r="A56" s="67" t="s">
        <v>57</v>
      </c>
      <c r="B56" s="59">
        <f>COUNT(Travel!B29:B38)</f>
        <v>3</v>
      </c>
      <c r="C56" s="59"/>
      <c r="D56" s="59">
        <f>COUNTIF(Travel!D29:D38,"*")</f>
        <v>3</v>
      </c>
      <c r="E56" s="60"/>
      <c r="F56" s="60" t="b">
        <f>MIN(B56,D56)=MAX(B56,D56)</f>
        <v>1</v>
      </c>
    </row>
    <row r="57" spans="1:11" hidden="1" x14ac:dyDescent="0.2">
      <c r="A57" s="68"/>
      <c r="B57" s="59">
        <f>COUNT(Travel!B43:B52)</f>
        <v>0</v>
      </c>
      <c r="C57" s="59"/>
      <c r="D57" s="59">
        <f>COUNTIF(Travel!D43:D52,"*")</f>
        <v>0</v>
      </c>
      <c r="E57" s="60"/>
      <c r="F57" s="60" t="b">
        <f>MIN(B57,D57)=MAX(B57,D57)</f>
        <v>1</v>
      </c>
    </row>
    <row r="58" spans="1:11" hidden="1" x14ac:dyDescent="0.2">
      <c r="A58" s="69" t="s">
        <v>58</v>
      </c>
      <c r="B58" s="61">
        <f>COUNT(Hospitality!B11:B24)</f>
        <v>0</v>
      </c>
      <c r="C58" s="61"/>
      <c r="D58" s="61">
        <f>COUNTIF(Hospitality!D11:D24,"*")</f>
        <v>0</v>
      </c>
      <c r="E58" s="62"/>
      <c r="F58" s="62" t="b">
        <f>MIN(B58,D58)=MAX(B58,D58)</f>
        <v>1</v>
      </c>
    </row>
    <row r="59" spans="1:11" hidden="1" x14ac:dyDescent="0.2">
      <c r="A59" s="70" t="s">
        <v>59</v>
      </c>
      <c r="B59" s="60">
        <f>COUNT('All other expenses'!B11:B24)</f>
        <v>4</v>
      </c>
      <c r="C59" s="60"/>
      <c r="D59" s="60">
        <f>COUNTIF('All other expenses'!D11:D24,"*")</f>
        <v>4</v>
      </c>
      <c r="E59" s="60"/>
      <c r="F59" s="60" t="b">
        <f>MIN(B59,D59)=MAX(B59,D59)</f>
        <v>1</v>
      </c>
    </row>
    <row r="60" spans="1:11" hidden="1" x14ac:dyDescent="0.2">
      <c r="A60" s="69" t="s">
        <v>60</v>
      </c>
      <c r="B60" s="61">
        <f>COUNTIF('Gifts and benefits'!B11:B24,"*")</f>
        <v>6</v>
      </c>
      <c r="C60" s="61">
        <f>COUNTIF('Gifts and benefits'!C11:C24,"*")</f>
        <v>6</v>
      </c>
      <c r="D60" s="61"/>
      <c r="E60" s="61">
        <f>COUNTA('Gifts and benefits'!E11:E24)</f>
        <v>6</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dataValidations count="5">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9"/>
  <sheetViews>
    <sheetView topLeftCell="A9" zoomScale="103"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7" t="s">
        <v>61</v>
      </c>
      <c r="B1" s="127"/>
      <c r="C1" s="127"/>
      <c r="D1" s="127"/>
      <c r="E1" s="127"/>
      <c r="F1" s="17"/>
    </row>
    <row r="2" spans="1:6" ht="21" customHeight="1" x14ac:dyDescent="0.2">
      <c r="A2" s="3" t="s">
        <v>62</v>
      </c>
      <c r="B2" s="125" t="str">
        <f>'Summary and sign-off'!B2:F2</f>
        <v>Te Kawa Mataaho Public Service Commission</v>
      </c>
      <c r="C2" s="125"/>
      <c r="D2" s="125"/>
      <c r="E2" s="125"/>
      <c r="F2" s="17"/>
    </row>
    <row r="3" spans="1:6" ht="31.5" x14ac:dyDescent="0.2">
      <c r="A3" s="3" t="s">
        <v>63</v>
      </c>
      <c r="B3" s="125" t="str">
        <f>'Summary and sign-off'!B3:F3</f>
        <v>Heather Baggott</v>
      </c>
      <c r="C3" s="125"/>
      <c r="D3" s="125"/>
      <c r="E3" s="125"/>
      <c r="F3" s="17"/>
    </row>
    <row r="4" spans="1:6" ht="21" customHeight="1" x14ac:dyDescent="0.2">
      <c r="A4" s="3" t="s">
        <v>64</v>
      </c>
      <c r="B4" s="125">
        <f>'Summary and sign-off'!B4:F4</f>
        <v>44743</v>
      </c>
      <c r="C4" s="125"/>
      <c r="D4" s="125"/>
      <c r="E4" s="125"/>
      <c r="F4" s="17"/>
    </row>
    <row r="5" spans="1:6" ht="21" customHeight="1" x14ac:dyDescent="0.2">
      <c r="A5" s="3" t="s">
        <v>65</v>
      </c>
      <c r="B5" s="125">
        <f>'Summary and sign-off'!B5:F5</f>
        <v>45107</v>
      </c>
      <c r="C5" s="125"/>
      <c r="D5" s="125"/>
      <c r="E5" s="125"/>
      <c r="F5" s="17"/>
    </row>
    <row r="6" spans="1:6" ht="21" customHeight="1" x14ac:dyDescent="0.2">
      <c r="A6" s="3" t="s">
        <v>66</v>
      </c>
      <c r="B6" s="115" t="s">
        <v>33</v>
      </c>
      <c r="C6" s="115"/>
      <c r="D6" s="115"/>
      <c r="E6" s="115"/>
      <c r="F6" s="17"/>
    </row>
    <row r="7" spans="1:6" ht="21" customHeight="1" x14ac:dyDescent="0.2">
      <c r="A7" s="3" t="s">
        <v>7</v>
      </c>
      <c r="B7" s="115" t="s">
        <v>35</v>
      </c>
      <c r="C7" s="115"/>
      <c r="D7" s="115"/>
      <c r="E7" s="115"/>
      <c r="F7" s="17"/>
    </row>
    <row r="8" spans="1:6" ht="36" customHeight="1" x14ac:dyDescent="0.2">
      <c r="A8" s="129" t="s">
        <v>67</v>
      </c>
      <c r="B8" s="130"/>
      <c r="C8" s="130"/>
      <c r="D8" s="130"/>
      <c r="E8" s="130"/>
      <c r="F8" s="19"/>
    </row>
    <row r="9" spans="1:6" ht="36" customHeight="1" x14ac:dyDescent="0.2">
      <c r="A9" s="131" t="s">
        <v>68</v>
      </c>
      <c r="B9" s="132"/>
      <c r="C9" s="132"/>
      <c r="D9" s="132"/>
      <c r="E9" s="132"/>
      <c r="F9" s="19"/>
    </row>
    <row r="10" spans="1:6" ht="24.75" customHeight="1" x14ac:dyDescent="0.2">
      <c r="A10" s="128" t="s">
        <v>69</v>
      </c>
      <c r="B10" s="133"/>
      <c r="C10" s="128"/>
      <c r="D10" s="128"/>
      <c r="E10" s="128"/>
      <c r="F10" s="29"/>
    </row>
    <row r="11" spans="1:6" ht="28.5" customHeight="1" x14ac:dyDescent="0.2">
      <c r="A11" s="24" t="s">
        <v>70</v>
      </c>
      <c r="B11" s="24" t="s">
        <v>71</v>
      </c>
      <c r="C11" s="24" t="s">
        <v>72</v>
      </c>
      <c r="D11" s="24" t="s">
        <v>73</v>
      </c>
      <c r="E11" s="24" t="s">
        <v>74</v>
      </c>
      <c r="F11" s="30"/>
    </row>
    <row r="12" spans="1:6" s="2" customFormat="1" x14ac:dyDescent="0.2">
      <c r="A12" s="100">
        <v>44957</v>
      </c>
      <c r="B12" s="101">
        <v>8862.0499999999993</v>
      </c>
      <c r="C12" s="120" t="s">
        <v>155</v>
      </c>
      <c r="D12" s="102" t="s">
        <v>128</v>
      </c>
      <c r="E12" s="103" t="s">
        <v>131</v>
      </c>
      <c r="F12" s="1"/>
    </row>
    <row r="13" spans="1:6" s="2" customFormat="1" x14ac:dyDescent="0.2">
      <c r="A13" s="100">
        <v>44957</v>
      </c>
      <c r="B13" s="101">
        <v>2096.1799999999998</v>
      </c>
      <c r="C13" s="121"/>
      <c r="D13" s="102" t="s">
        <v>124</v>
      </c>
      <c r="E13" s="103" t="s">
        <v>131</v>
      </c>
      <c r="F13" s="1"/>
    </row>
    <row r="14" spans="1:6" s="2" customFormat="1" x14ac:dyDescent="0.2">
      <c r="A14" s="100">
        <v>44957</v>
      </c>
      <c r="B14" s="101">
        <v>140.62</v>
      </c>
      <c r="C14" s="121"/>
      <c r="D14" s="102" t="s">
        <v>152</v>
      </c>
      <c r="E14" s="103" t="s">
        <v>138</v>
      </c>
      <c r="F14" s="1"/>
    </row>
    <row r="15" spans="1:6" s="2" customFormat="1" x14ac:dyDescent="0.2">
      <c r="A15" s="113" t="s">
        <v>154</v>
      </c>
      <c r="B15" s="101">
        <v>100.34</v>
      </c>
      <c r="C15" s="121"/>
      <c r="D15" s="102" t="s">
        <v>153</v>
      </c>
      <c r="E15" s="103" t="s">
        <v>131</v>
      </c>
      <c r="F15" s="1"/>
    </row>
    <row r="16" spans="1:6" s="2" customFormat="1" x14ac:dyDescent="0.2">
      <c r="A16" s="100">
        <v>44959</v>
      </c>
      <c r="B16" s="101">
        <v>38.43</v>
      </c>
      <c r="C16" s="122"/>
      <c r="D16" s="102" t="s">
        <v>151</v>
      </c>
      <c r="E16" s="103" t="s">
        <v>131</v>
      </c>
      <c r="F16" s="1"/>
    </row>
    <row r="17" spans="1:6" s="2" customFormat="1" x14ac:dyDescent="0.2">
      <c r="A17" s="100">
        <v>45013</v>
      </c>
      <c r="B17" s="101">
        <v>1253.45</v>
      </c>
      <c r="C17" s="123" t="s">
        <v>156</v>
      </c>
      <c r="D17" s="102" t="s">
        <v>128</v>
      </c>
      <c r="E17" s="103" t="s">
        <v>157</v>
      </c>
      <c r="F17" s="1"/>
    </row>
    <row r="18" spans="1:6" s="2" customFormat="1" x14ac:dyDescent="0.2">
      <c r="A18" s="100">
        <v>45013</v>
      </c>
      <c r="B18" s="101">
        <v>572.35</v>
      </c>
      <c r="C18" s="124"/>
      <c r="D18" s="102" t="s">
        <v>124</v>
      </c>
      <c r="E18" s="103" t="s">
        <v>157</v>
      </c>
      <c r="F18" s="1"/>
    </row>
    <row r="19" spans="1:6" s="2" customFormat="1" x14ac:dyDescent="0.2">
      <c r="A19" s="100"/>
      <c r="B19" s="101"/>
      <c r="C19" s="102"/>
      <c r="D19" s="102"/>
      <c r="E19" s="103"/>
      <c r="F19" s="1"/>
    </row>
    <row r="20" spans="1:6" s="2" customFormat="1" x14ac:dyDescent="0.2">
      <c r="A20" s="100"/>
      <c r="B20" s="101"/>
      <c r="C20" s="102"/>
      <c r="D20" s="102"/>
      <c r="E20" s="103"/>
      <c r="F20" s="1"/>
    </row>
    <row r="21" spans="1:6" s="2" customFormat="1" ht="12.75" customHeight="1" x14ac:dyDescent="0.2">
      <c r="A21" s="100"/>
      <c r="B21" s="101"/>
      <c r="C21" s="102"/>
      <c r="D21" s="102"/>
      <c r="E21" s="103"/>
      <c r="F21" s="1"/>
    </row>
    <row r="22" spans="1:6" s="2" customFormat="1" x14ac:dyDescent="0.2">
      <c r="A22" s="104"/>
      <c r="B22" s="101"/>
      <c r="C22" s="102"/>
      <c r="D22" s="102"/>
      <c r="E22" s="103"/>
      <c r="F22" s="1"/>
    </row>
    <row r="23" spans="1:6" s="2" customFormat="1" x14ac:dyDescent="0.2">
      <c r="A23" s="104"/>
      <c r="B23" s="101"/>
      <c r="C23" s="102"/>
      <c r="D23" s="102"/>
      <c r="E23" s="103"/>
      <c r="F23" s="1"/>
    </row>
    <row r="24" spans="1:6" s="2" customFormat="1" hidden="1" x14ac:dyDescent="0.2">
      <c r="A24" s="87"/>
      <c r="B24" s="88"/>
      <c r="C24" s="89"/>
      <c r="D24" s="89"/>
      <c r="E24" s="90"/>
      <c r="F24" s="1"/>
    </row>
    <row r="25" spans="1:6" ht="19.5" customHeight="1" x14ac:dyDescent="0.2">
      <c r="A25" s="55" t="s">
        <v>75</v>
      </c>
      <c r="B25" s="56">
        <f>SUM(B12:B24)</f>
        <v>13063.420000000002</v>
      </c>
      <c r="C25" s="111" t="str">
        <f>IF(SUBTOTAL(3,B12:B24)=SUBTOTAL(103,B12:B24),'Summary and sign-off'!$A$48,'Summary and sign-off'!$A$49)</f>
        <v>Check - there are no hidden rows with data</v>
      </c>
      <c r="D25" s="126" t="str">
        <f>IF('Summary and sign-off'!F55='Summary and sign-off'!F54,'Summary and sign-off'!A51,'Summary and sign-off'!A50)</f>
        <v>Check - each entry provides sufficient information</v>
      </c>
      <c r="E25" s="126"/>
      <c r="F25" s="17"/>
    </row>
    <row r="26" spans="1:6" ht="10.5" customHeight="1" x14ac:dyDescent="0.2">
      <c r="A26" s="17"/>
      <c r="B26" s="19"/>
      <c r="C26" s="17"/>
      <c r="D26" s="17"/>
      <c r="E26" s="17"/>
      <c r="F26" s="17"/>
    </row>
    <row r="27" spans="1:6" ht="24.75" customHeight="1" x14ac:dyDescent="0.2">
      <c r="A27" s="128" t="s">
        <v>76</v>
      </c>
      <c r="B27" s="128"/>
      <c r="C27" s="128"/>
      <c r="D27" s="128"/>
      <c r="E27" s="128"/>
      <c r="F27" s="29"/>
    </row>
    <row r="28" spans="1:6" ht="32.450000000000003" customHeight="1" x14ac:dyDescent="0.2">
      <c r="A28" s="24" t="s">
        <v>70</v>
      </c>
      <c r="B28" s="24" t="s">
        <v>14</v>
      </c>
      <c r="C28" s="24" t="s">
        <v>77</v>
      </c>
      <c r="D28" s="24" t="s">
        <v>73</v>
      </c>
      <c r="E28" s="24" t="s">
        <v>74</v>
      </c>
      <c r="F28" s="30"/>
    </row>
    <row r="29" spans="1:6" s="2" customFormat="1" x14ac:dyDescent="0.2">
      <c r="A29" s="100">
        <v>44757</v>
      </c>
      <c r="B29" s="101">
        <v>477.27</v>
      </c>
      <c r="C29" s="102" t="s">
        <v>140</v>
      </c>
      <c r="D29" s="102" t="s">
        <v>128</v>
      </c>
      <c r="E29" s="103" t="s">
        <v>127</v>
      </c>
      <c r="F29" s="1"/>
    </row>
    <row r="30" spans="1:6" s="2" customFormat="1" x14ac:dyDescent="0.2">
      <c r="A30" s="100">
        <v>44799</v>
      </c>
      <c r="B30" s="101">
        <v>795.17</v>
      </c>
      <c r="C30" s="102" t="s">
        <v>132</v>
      </c>
      <c r="D30" s="102" t="s">
        <v>128</v>
      </c>
      <c r="E30" s="103" t="s">
        <v>129</v>
      </c>
      <c r="F30" s="1"/>
    </row>
    <row r="31" spans="1:6" s="2" customFormat="1" x14ac:dyDescent="0.2">
      <c r="A31" s="100">
        <v>44898</v>
      </c>
      <c r="B31" s="101">
        <v>191.5</v>
      </c>
      <c r="C31" s="102" t="s">
        <v>139</v>
      </c>
      <c r="D31" s="102" t="s">
        <v>141</v>
      </c>
      <c r="E31" s="103" t="s">
        <v>130</v>
      </c>
      <c r="F31" s="1"/>
    </row>
    <row r="32" spans="1:6" s="2" customFormat="1" x14ac:dyDescent="0.2">
      <c r="A32" s="100"/>
      <c r="B32" s="101"/>
      <c r="C32" s="112"/>
      <c r="D32" s="102"/>
      <c r="E32" s="103"/>
      <c r="F32" s="1"/>
    </row>
    <row r="33" spans="1:6" s="2" customFormat="1" x14ac:dyDescent="0.2">
      <c r="A33" s="100"/>
      <c r="B33" s="101"/>
      <c r="C33" s="102"/>
      <c r="D33" s="102"/>
      <c r="E33" s="103"/>
      <c r="F33" s="1"/>
    </row>
    <row r="34" spans="1:6" s="2" customFormat="1" x14ac:dyDescent="0.2">
      <c r="A34" s="100"/>
      <c r="B34" s="101"/>
      <c r="C34" s="102"/>
      <c r="D34" s="102"/>
      <c r="E34" s="103"/>
      <c r="F34" s="1"/>
    </row>
    <row r="35" spans="1:6" s="2" customFormat="1" x14ac:dyDescent="0.2">
      <c r="A35" s="100"/>
      <c r="B35" s="101"/>
      <c r="C35" s="102"/>
      <c r="D35" s="102"/>
      <c r="E35" s="103"/>
      <c r="F35" s="1"/>
    </row>
    <row r="36" spans="1:6" s="2" customFormat="1" x14ac:dyDescent="0.2">
      <c r="A36" s="100"/>
      <c r="B36" s="101"/>
      <c r="C36" s="102"/>
      <c r="D36" s="102"/>
      <c r="E36" s="103"/>
      <c r="F36" s="1"/>
    </row>
    <row r="37" spans="1:6" s="2" customFormat="1" x14ac:dyDescent="0.2">
      <c r="A37" s="100"/>
      <c r="B37" s="101"/>
      <c r="C37" s="102"/>
      <c r="D37" s="102"/>
      <c r="E37" s="103"/>
      <c r="F37" s="1"/>
    </row>
    <row r="38" spans="1:6" s="2" customFormat="1" hidden="1" x14ac:dyDescent="0.2">
      <c r="A38" s="91"/>
      <c r="B38" s="92"/>
      <c r="C38" s="93"/>
      <c r="D38" s="93"/>
      <c r="E38" s="94"/>
      <c r="F38" s="1"/>
    </row>
    <row r="39" spans="1:6" ht="19.5" customHeight="1" x14ac:dyDescent="0.2">
      <c r="A39" s="55" t="s">
        <v>78</v>
      </c>
      <c r="B39" s="56">
        <f>SUM(B29:B38)</f>
        <v>1463.94</v>
      </c>
      <c r="C39" s="111" t="str">
        <f>IF(SUBTOTAL(3,B29:B38)=SUBTOTAL(103,B29:B38),'Summary and sign-off'!$A$48,'Summary and sign-off'!$A$49)</f>
        <v>Check - there are no hidden rows with data</v>
      </c>
      <c r="D39" s="126" t="str">
        <f>IF('Summary and sign-off'!F56='Summary and sign-off'!F54,'Summary and sign-off'!A51,'Summary and sign-off'!A50)</f>
        <v>Check - each entry provides sufficient information</v>
      </c>
      <c r="E39" s="126"/>
      <c r="F39" s="17"/>
    </row>
    <row r="40" spans="1:6" ht="10.5" customHeight="1" x14ac:dyDescent="0.2">
      <c r="A40" s="17"/>
      <c r="B40" s="19"/>
      <c r="C40" s="17"/>
      <c r="D40" s="17"/>
      <c r="E40" s="17"/>
      <c r="F40" s="17"/>
    </row>
    <row r="41" spans="1:6" ht="24.75" customHeight="1" x14ac:dyDescent="0.2">
      <c r="A41" s="128" t="s">
        <v>79</v>
      </c>
      <c r="B41" s="128"/>
      <c r="C41" s="128"/>
      <c r="D41" s="128"/>
      <c r="E41" s="128"/>
      <c r="F41" s="17"/>
    </row>
    <row r="42" spans="1:6" ht="27" customHeight="1" x14ac:dyDescent="0.2">
      <c r="A42" s="24" t="s">
        <v>70</v>
      </c>
      <c r="B42" s="24" t="s">
        <v>14</v>
      </c>
      <c r="C42" s="24" t="s">
        <v>80</v>
      </c>
      <c r="D42" s="24" t="s">
        <v>81</v>
      </c>
      <c r="E42" s="24" t="s">
        <v>74</v>
      </c>
      <c r="F42" s="28"/>
    </row>
    <row r="43" spans="1:6" s="2" customFormat="1" x14ac:dyDescent="0.2">
      <c r="A43" s="100"/>
      <c r="B43" s="101"/>
      <c r="C43" s="102"/>
      <c r="D43" s="102"/>
      <c r="E43" s="103"/>
      <c r="F43" s="1"/>
    </row>
    <row r="44" spans="1:6" s="2" customFormat="1" x14ac:dyDescent="0.2">
      <c r="A44" s="100"/>
      <c r="B44" s="101"/>
      <c r="C44" s="102"/>
      <c r="D44" s="102"/>
      <c r="E44" s="103"/>
      <c r="F44" s="1"/>
    </row>
    <row r="45" spans="1:6" s="2" customFormat="1" x14ac:dyDescent="0.2">
      <c r="A45" s="100"/>
      <c r="B45" s="101"/>
      <c r="C45" s="102"/>
      <c r="D45" s="102"/>
      <c r="E45" s="103"/>
      <c r="F45" s="1"/>
    </row>
    <row r="46" spans="1:6" s="2" customFormat="1" x14ac:dyDescent="0.2">
      <c r="A46" s="100"/>
      <c r="B46" s="101"/>
      <c r="C46" s="102"/>
      <c r="D46" s="102"/>
      <c r="E46" s="103"/>
      <c r="F46" s="1"/>
    </row>
    <row r="47" spans="1:6" s="2" customFormat="1" x14ac:dyDescent="0.2">
      <c r="A47" s="100"/>
      <c r="B47" s="101"/>
      <c r="C47" s="102"/>
      <c r="D47" s="102"/>
      <c r="E47" s="103"/>
      <c r="F47" s="1"/>
    </row>
    <row r="48" spans="1:6" s="2" customFormat="1" x14ac:dyDescent="0.2">
      <c r="A48" s="100"/>
      <c r="B48" s="101"/>
      <c r="C48" s="102"/>
      <c r="D48" s="102"/>
      <c r="E48" s="103"/>
      <c r="F48" s="1"/>
    </row>
    <row r="49" spans="1:6" s="2" customFormat="1" x14ac:dyDescent="0.2">
      <c r="A49" s="100"/>
      <c r="B49" s="101"/>
      <c r="C49" s="102"/>
      <c r="D49" s="102"/>
      <c r="E49" s="103"/>
      <c r="F49" s="1"/>
    </row>
    <row r="50" spans="1:6" s="2" customFormat="1" x14ac:dyDescent="0.2">
      <c r="A50" s="100"/>
      <c r="B50" s="101"/>
      <c r="C50" s="102"/>
      <c r="D50" s="102"/>
      <c r="E50" s="103"/>
      <c r="F50" s="1"/>
    </row>
    <row r="51" spans="1:6" s="2" customFormat="1" x14ac:dyDescent="0.2">
      <c r="A51" s="100"/>
      <c r="B51" s="101"/>
      <c r="C51" s="102"/>
      <c r="D51" s="102"/>
      <c r="E51" s="103"/>
      <c r="F51" s="1"/>
    </row>
    <row r="52" spans="1:6" s="2" customFormat="1" hidden="1" x14ac:dyDescent="0.2">
      <c r="A52" s="78"/>
      <c r="B52" s="79"/>
      <c r="C52" s="80"/>
      <c r="D52" s="80"/>
      <c r="E52" s="81"/>
      <c r="F52" s="1"/>
    </row>
    <row r="53" spans="1:6" ht="19.5" customHeight="1" x14ac:dyDescent="0.2">
      <c r="A53" s="55" t="s">
        <v>82</v>
      </c>
      <c r="B53" s="56">
        <f>SUM(B43:B52)</f>
        <v>0</v>
      </c>
      <c r="C53" s="111" t="str">
        <f>IF(SUBTOTAL(3,B43:B52)=SUBTOTAL(103,B43:B52),'Summary and sign-off'!$A$48,'Summary and sign-off'!$A$49)</f>
        <v>Check - there are no hidden rows with data</v>
      </c>
      <c r="D53" s="126" t="str">
        <f>IF('Summary and sign-off'!F57='Summary and sign-off'!F54,'Summary and sign-off'!A51,'Summary and sign-off'!A50)</f>
        <v>Check - each entry provides sufficient information</v>
      </c>
      <c r="E53" s="126"/>
      <c r="F53" s="17"/>
    </row>
    <row r="54" spans="1:6" ht="10.5" customHeight="1" x14ac:dyDescent="0.2">
      <c r="A54" s="17"/>
      <c r="B54" s="43"/>
      <c r="C54" s="19"/>
      <c r="D54" s="17"/>
      <c r="E54" s="17"/>
      <c r="F54" s="17"/>
    </row>
    <row r="55" spans="1:6" ht="34.5" customHeight="1" x14ac:dyDescent="0.2">
      <c r="A55" s="31" t="s">
        <v>83</v>
      </c>
      <c r="B55" s="44">
        <f>B25+B39+B53</f>
        <v>14527.360000000002</v>
      </c>
      <c r="C55" s="32"/>
      <c r="D55" s="32"/>
      <c r="E55" s="32"/>
      <c r="F55" s="17"/>
    </row>
    <row r="56" spans="1:6" x14ac:dyDescent="0.2">
      <c r="A56" s="17"/>
      <c r="B56" s="19"/>
      <c r="C56" s="17"/>
      <c r="D56" s="17"/>
      <c r="E56" s="17"/>
      <c r="F56" s="17"/>
    </row>
    <row r="57" spans="1:6" x14ac:dyDescent="0.2">
      <c r="A57" s="18" t="s">
        <v>25</v>
      </c>
      <c r="B57" s="19"/>
      <c r="C57" s="17"/>
      <c r="D57" s="17"/>
      <c r="E57" s="17"/>
      <c r="F57" s="17"/>
    </row>
    <row r="58" spans="1:6" ht="12.6" customHeight="1" x14ac:dyDescent="0.2">
      <c r="A58" s="20" t="s">
        <v>84</v>
      </c>
      <c r="F58" s="17"/>
    </row>
    <row r="59" spans="1:6" ht="12.95" customHeight="1" x14ac:dyDescent="0.2">
      <c r="A59" s="20" t="s">
        <v>85</v>
      </c>
      <c r="B59" s="17"/>
      <c r="D59" s="17"/>
      <c r="F59" s="17"/>
    </row>
    <row r="60" spans="1:6" x14ac:dyDescent="0.2">
      <c r="A60" s="20" t="s">
        <v>86</v>
      </c>
      <c r="F60" s="17"/>
    </row>
    <row r="61" spans="1:6" x14ac:dyDescent="0.2">
      <c r="A61" s="20" t="s">
        <v>31</v>
      </c>
      <c r="B61" s="19"/>
      <c r="C61" s="17"/>
      <c r="D61" s="17"/>
      <c r="E61" s="17"/>
      <c r="F61" s="17"/>
    </row>
    <row r="62" spans="1:6" ht="12.95" customHeight="1" x14ac:dyDescent="0.2">
      <c r="A62" s="20" t="s">
        <v>87</v>
      </c>
      <c r="B62" s="17"/>
      <c r="D62" s="17"/>
      <c r="F62" s="17"/>
    </row>
    <row r="63" spans="1:6" x14ac:dyDescent="0.2">
      <c r="A63" s="20" t="s">
        <v>88</v>
      </c>
      <c r="F63" s="17"/>
    </row>
    <row r="64" spans="1:6" x14ac:dyDescent="0.2">
      <c r="A64" s="20" t="s">
        <v>89</v>
      </c>
      <c r="B64" s="20"/>
      <c r="C64" s="20"/>
      <c r="D64" s="20"/>
      <c r="F64" s="17"/>
    </row>
    <row r="65" spans="1:6" x14ac:dyDescent="0.2">
      <c r="A65" s="26"/>
      <c r="B65" s="17"/>
      <c r="C65" s="17"/>
      <c r="D65" s="17"/>
      <c r="E65" s="17"/>
      <c r="F65" s="17"/>
    </row>
    <row r="66" spans="1:6" hidden="1" x14ac:dyDescent="0.2">
      <c r="A66" s="26"/>
      <c r="B66" s="17"/>
      <c r="C66" s="17"/>
      <c r="D66" s="17"/>
      <c r="E66" s="17"/>
      <c r="F66" s="17"/>
    </row>
    <row r="67" spans="1:6" x14ac:dyDescent="0.2"/>
    <row r="71" spans="1:6" ht="12.75" hidden="1" customHeight="1" x14ac:dyDescent="0.2"/>
    <row r="74" spans="1:6" hidden="1" x14ac:dyDescent="0.2">
      <c r="A74" s="26"/>
      <c r="B74" s="17"/>
      <c r="C74" s="17"/>
      <c r="D74" s="17"/>
      <c r="E74" s="17"/>
      <c r="F74" s="17"/>
    </row>
    <row r="75" spans="1:6" hidden="1" x14ac:dyDescent="0.2">
      <c r="A75" s="26"/>
      <c r="B75" s="17"/>
      <c r="C75" s="17"/>
      <c r="D75" s="17"/>
      <c r="E75" s="17"/>
      <c r="F75" s="17"/>
    </row>
    <row r="76" spans="1:6" hidden="1" x14ac:dyDescent="0.2">
      <c r="A76" s="26"/>
      <c r="B76" s="17"/>
      <c r="C76" s="17"/>
      <c r="D76" s="17"/>
      <c r="E76" s="17"/>
      <c r="F76" s="17"/>
    </row>
    <row r="77" spans="1:6" hidden="1" x14ac:dyDescent="0.2">
      <c r="A77" s="26"/>
      <c r="B77" s="17"/>
      <c r="C77" s="17"/>
      <c r="D77" s="17"/>
      <c r="E77" s="17"/>
      <c r="F77" s="17"/>
    </row>
    <row r="78" spans="1:6" hidden="1" x14ac:dyDescent="0.2">
      <c r="A78" s="26"/>
      <c r="B78" s="17"/>
      <c r="C78" s="17"/>
      <c r="D78" s="17"/>
      <c r="E78" s="17"/>
      <c r="F78" s="17"/>
    </row>
    <row r="79" spans="1:6" x14ac:dyDescent="0.2"/>
  </sheetData>
  <sheetProtection formatCells="0" formatRows="0" insertColumns="0" insertRows="0" deleteRows="0"/>
  <mergeCells count="17">
    <mergeCell ref="A1:E1"/>
    <mergeCell ref="A27:E27"/>
    <mergeCell ref="A41:E41"/>
    <mergeCell ref="B2:E2"/>
    <mergeCell ref="B3:E3"/>
    <mergeCell ref="B4:E4"/>
    <mergeCell ref="A8:E8"/>
    <mergeCell ref="A9:E9"/>
    <mergeCell ref="B6:E6"/>
    <mergeCell ref="D25:E25"/>
    <mergeCell ref="D39:E39"/>
    <mergeCell ref="A10:E10"/>
    <mergeCell ref="C12:C16"/>
    <mergeCell ref="C17:C18"/>
    <mergeCell ref="B7:E7"/>
    <mergeCell ref="B5:E5"/>
    <mergeCell ref="D53:E53"/>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9 A37:A38 A12 A24 A43 A5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2 A2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0:A36 A44:A51 A13:A2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B29:B38 B43:B52 B12:B24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4" zoomScaleNormal="100" workbookViewId="0">
      <selection activeCell="C13" sqref="C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7" t="s">
        <v>61</v>
      </c>
      <c r="B1" s="127"/>
      <c r="C1" s="127"/>
      <c r="D1" s="127"/>
      <c r="E1" s="127"/>
    </row>
    <row r="2" spans="1:6" ht="21" customHeight="1" x14ac:dyDescent="0.2">
      <c r="A2" s="3" t="s">
        <v>62</v>
      </c>
      <c r="B2" s="125" t="str">
        <f>'Summary and sign-off'!B2:F2</f>
        <v>Te Kawa Mataaho Public Service Commission</v>
      </c>
      <c r="C2" s="125"/>
      <c r="D2" s="125"/>
      <c r="E2" s="125"/>
    </row>
    <row r="3" spans="1:6" ht="31.5" x14ac:dyDescent="0.2">
      <c r="A3" s="3" t="s">
        <v>63</v>
      </c>
      <c r="B3" s="125" t="str">
        <f>'Summary and sign-off'!B3:F3</f>
        <v>Heather Baggott</v>
      </c>
      <c r="C3" s="125"/>
      <c r="D3" s="125"/>
      <c r="E3" s="125"/>
    </row>
    <row r="4" spans="1:6" ht="21" customHeight="1" x14ac:dyDescent="0.2">
      <c r="A4" s="3" t="s">
        <v>64</v>
      </c>
      <c r="B4" s="125">
        <f>'Summary and sign-off'!B4:F4</f>
        <v>44743</v>
      </c>
      <c r="C4" s="125"/>
      <c r="D4" s="125"/>
      <c r="E4" s="125"/>
    </row>
    <row r="5" spans="1:6" ht="21" customHeight="1" x14ac:dyDescent="0.2">
      <c r="A5" s="3" t="s">
        <v>65</v>
      </c>
      <c r="B5" s="125">
        <f>'Summary and sign-off'!B5:F5</f>
        <v>45107</v>
      </c>
      <c r="C5" s="125"/>
      <c r="D5" s="125"/>
      <c r="E5" s="125"/>
    </row>
    <row r="6" spans="1:6" ht="21" customHeight="1" x14ac:dyDescent="0.2">
      <c r="A6" s="3" t="s">
        <v>66</v>
      </c>
      <c r="B6" s="115"/>
      <c r="C6" s="115"/>
      <c r="D6" s="115"/>
      <c r="E6" s="115"/>
    </row>
    <row r="7" spans="1:6" ht="21" customHeight="1" x14ac:dyDescent="0.2">
      <c r="A7" s="3" t="s">
        <v>7</v>
      </c>
      <c r="B7" s="115" t="s">
        <v>35</v>
      </c>
      <c r="C7" s="115"/>
      <c r="D7" s="115"/>
      <c r="E7" s="115"/>
    </row>
    <row r="8" spans="1:6" ht="35.25" customHeight="1" x14ac:dyDescent="0.25">
      <c r="A8" s="136" t="s">
        <v>90</v>
      </c>
      <c r="B8" s="136"/>
      <c r="C8" s="137"/>
      <c r="D8" s="137"/>
      <c r="E8" s="137"/>
      <c r="F8" s="27"/>
    </row>
    <row r="9" spans="1:6" ht="35.25" customHeight="1" x14ac:dyDescent="0.25">
      <c r="A9" s="134" t="s">
        <v>91</v>
      </c>
      <c r="B9" s="135"/>
      <c r="C9" s="135"/>
      <c r="D9" s="135"/>
      <c r="E9" s="135"/>
      <c r="F9" s="27"/>
    </row>
    <row r="10" spans="1:6" ht="27" customHeight="1" x14ac:dyDescent="0.2">
      <c r="A10" s="24" t="s">
        <v>92</v>
      </c>
      <c r="B10" s="24" t="s">
        <v>14</v>
      </c>
      <c r="C10" s="24" t="s">
        <v>93</v>
      </c>
      <c r="D10" s="24" t="s">
        <v>94</v>
      </c>
      <c r="E10" s="24" t="s">
        <v>74</v>
      </c>
      <c r="F10" s="20"/>
    </row>
    <row r="11" spans="1:6" s="2" customFormat="1" x14ac:dyDescent="0.2">
      <c r="A11" s="104"/>
      <c r="B11" s="101"/>
      <c r="C11" s="105"/>
      <c r="D11" s="105"/>
      <c r="E11" s="106"/>
    </row>
    <row r="12" spans="1:6" s="2" customFormat="1" x14ac:dyDescent="0.2">
      <c r="A12" s="100"/>
      <c r="B12" s="101"/>
      <c r="C12" s="105"/>
      <c r="D12" s="105"/>
      <c r="E12" s="106"/>
    </row>
    <row r="13" spans="1:6" s="2" customFormat="1" x14ac:dyDescent="0.2">
      <c r="A13" s="100"/>
      <c r="B13" s="101"/>
      <c r="C13" s="105" t="s">
        <v>167</v>
      </c>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t="11.25" hidden="1" customHeight="1" x14ac:dyDescent="0.2">
      <c r="A24" s="82"/>
      <c r="B24" s="79"/>
      <c r="C24" s="83"/>
      <c r="D24" s="83"/>
      <c r="E24" s="84"/>
    </row>
    <row r="25" spans="1:6" ht="34.5" customHeight="1" x14ac:dyDescent="0.2">
      <c r="A25" s="39" t="s">
        <v>95</v>
      </c>
      <c r="B25" s="48">
        <f>SUM(B11:B24)</f>
        <v>0</v>
      </c>
      <c r="C25" s="54" t="str">
        <f>IF(SUBTOTAL(3,B11:B24)=SUBTOTAL(103,B11:B24),'Summary and sign-off'!$A$48,'Summary and sign-off'!$A$49)</f>
        <v>Check - there are no hidden rows with data</v>
      </c>
      <c r="D25" s="126" t="str">
        <f>IF('Summary and sign-off'!F58='Summary and sign-off'!F54,'Summary and sign-off'!A51,'Summary and sign-off'!A50)</f>
        <v>Check - each entry provides sufficient information</v>
      </c>
      <c r="E25" s="126"/>
      <c r="F25" s="2"/>
    </row>
    <row r="26" spans="1:6" x14ac:dyDescent="0.2">
      <c r="A26" s="18"/>
      <c r="B26" s="17"/>
      <c r="C26" s="17"/>
      <c r="D26" s="17"/>
      <c r="E26" s="17"/>
    </row>
    <row r="27" spans="1:6" x14ac:dyDescent="0.2">
      <c r="A27" s="18" t="s">
        <v>25</v>
      </c>
      <c r="B27" s="19"/>
      <c r="C27" s="17"/>
      <c r="D27" s="17"/>
      <c r="E27" s="17"/>
    </row>
    <row r="28" spans="1:6" ht="12.75" customHeight="1" x14ac:dyDescent="0.2">
      <c r="A28" s="20" t="s">
        <v>96</v>
      </c>
      <c r="B28" s="20"/>
      <c r="C28" s="20"/>
      <c r="D28" s="20"/>
      <c r="E28" s="20"/>
    </row>
    <row r="29" spans="1:6" x14ac:dyDescent="0.2">
      <c r="A29" s="20" t="s">
        <v>97</v>
      </c>
      <c r="B29" s="20"/>
      <c r="C29" s="28"/>
      <c r="D29" s="28"/>
      <c r="E29" s="28"/>
    </row>
    <row r="30" spans="1:6" x14ac:dyDescent="0.2">
      <c r="A30" s="20" t="s">
        <v>31</v>
      </c>
      <c r="B30" s="19"/>
      <c r="C30" s="17"/>
      <c r="D30" s="17"/>
      <c r="E30" s="17"/>
      <c r="F30" s="17"/>
    </row>
    <row r="31" spans="1:6" x14ac:dyDescent="0.2">
      <c r="A31" s="20" t="s">
        <v>98</v>
      </c>
      <c r="B31" s="20"/>
      <c r="C31" s="28"/>
      <c r="D31" s="28"/>
      <c r="E31" s="28"/>
    </row>
    <row r="32" spans="1:6" ht="12.75" customHeight="1" x14ac:dyDescent="0.2">
      <c r="A32" s="20" t="s">
        <v>99</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7" t="s">
        <v>61</v>
      </c>
      <c r="B1" s="127"/>
      <c r="C1" s="127"/>
      <c r="D1" s="127"/>
      <c r="E1" s="127"/>
    </row>
    <row r="2" spans="1:6" ht="21" customHeight="1" x14ac:dyDescent="0.2">
      <c r="A2" s="3" t="s">
        <v>62</v>
      </c>
      <c r="B2" s="125" t="str">
        <f>'Summary and sign-off'!B2:F2</f>
        <v>Te Kawa Mataaho Public Service Commission</v>
      </c>
      <c r="C2" s="125"/>
      <c r="D2" s="125"/>
      <c r="E2" s="125"/>
    </row>
    <row r="3" spans="1:6" ht="31.5" x14ac:dyDescent="0.2">
      <c r="A3" s="3" t="s">
        <v>100</v>
      </c>
      <c r="B3" s="125" t="str">
        <f>'Summary and sign-off'!B3:F3</f>
        <v>Heather Baggott</v>
      </c>
      <c r="C3" s="125"/>
      <c r="D3" s="125"/>
      <c r="E3" s="125"/>
    </row>
    <row r="4" spans="1:6" ht="21" customHeight="1" x14ac:dyDescent="0.2">
      <c r="A4" s="3" t="s">
        <v>64</v>
      </c>
      <c r="B4" s="125">
        <f>'Summary and sign-off'!B4:F4</f>
        <v>44743</v>
      </c>
      <c r="C4" s="125"/>
      <c r="D4" s="125"/>
      <c r="E4" s="125"/>
    </row>
    <row r="5" spans="1:6" ht="21" customHeight="1" x14ac:dyDescent="0.2">
      <c r="A5" s="3" t="s">
        <v>65</v>
      </c>
      <c r="B5" s="125">
        <f>'Summary and sign-off'!B5:F5</f>
        <v>45107</v>
      </c>
      <c r="C5" s="125"/>
      <c r="D5" s="125"/>
      <c r="E5" s="125"/>
    </row>
    <row r="6" spans="1:6" ht="21" customHeight="1" x14ac:dyDescent="0.2">
      <c r="A6" s="3" t="s">
        <v>66</v>
      </c>
      <c r="B6" s="115" t="s">
        <v>33</v>
      </c>
      <c r="C6" s="115"/>
      <c r="D6" s="115"/>
      <c r="E6" s="115"/>
      <c r="F6" s="23"/>
    </row>
    <row r="7" spans="1:6" ht="21" customHeight="1" x14ac:dyDescent="0.2">
      <c r="A7" s="3" t="s">
        <v>7</v>
      </c>
      <c r="B7" s="115" t="s">
        <v>35</v>
      </c>
      <c r="C7" s="115"/>
      <c r="D7" s="115"/>
      <c r="E7" s="115"/>
      <c r="F7" s="23"/>
    </row>
    <row r="8" spans="1:6" ht="35.25" customHeight="1" x14ac:dyDescent="0.2">
      <c r="A8" s="130" t="s">
        <v>101</v>
      </c>
      <c r="B8" s="130"/>
      <c r="C8" s="137"/>
      <c r="D8" s="137"/>
      <c r="E8" s="137"/>
    </row>
    <row r="9" spans="1:6" ht="35.25" customHeight="1" x14ac:dyDescent="0.2">
      <c r="A9" s="138" t="s">
        <v>102</v>
      </c>
      <c r="B9" s="139"/>
      <c r="C9" s="139"/>
      <c r="D9" s="139"/>
      <c r="E9" s="139"/>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00" t="s">
        <v>135</v>
      </c>
      <c r="B12" s="101">
        <v>140</v>
      </c>
      <c r="C12" s="105" t="s">
        <v>133</v>
      </c>
      <c r="D12" s="105" t="s">
        <v>134</v>
      </c>
      <c r="E12" s="106" t="s">
        <v>142</v>
      </c>
    </row>
    <row r="13" spans="1:6" s="2" customFormat="1" x14ac:dyDescent="0.2">
      <c r="A13" s="100" t="s">
        <v>136</v>
      </c>
      <c r="B13" s="101">
        <v>264.63</v>
      </c>
      <c r="C13" s="105" t="s">
        <v>137</v>
      </c>
      <c r="D13" s="105" t="s">
        <v>134</v>
      </c>
      <c r="E13" s="106" t="s">
        <v>142</v>
      </c>
    </row>
    <row r="14" spans="1:6" s="2" customFormat="1" x14ac:dyDescent="0.2">
      <c r="A14" s="100">
        <v>45069</v>
      </c>
      <c r="B14" s="101">
        <v>28.71</v>
      </c>
      <c r="C14" s="105" t="s">
        <v>161</v>
      </c>
      <c r="D14" s="105" t="s">
        <v>162</v>
      </c>
      <c r="E14" s="106" t="s">
        <v>142</v>
      </c>
    </row>
    <row r="15" spans="1:6" s="2" customFormat="1" x14ac:dyDescent="0.2">
      <c r="A15" s="100">
        <v>45064</v>
      </c>
      <c r="B15" s="101">
        <v>119</v>
      </c>
      <c r="C15" s="105" t="s">
        <v>164</v>
      </c>
      <c r="D15" s="105" t="s">
        <v>163</v>
      </c>
      <c r="E15" s="106" t="s">
        <v>142</v>
      </c>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idden="1" x14ac:dyDescent="0.2">
      <c r="A24" s="82"/>
      <c r="B24" s="79"/>
      <c r="C24" s="83"/>
      <c r="D24" s="83"/>
      <c r="E24" s="84"/>
    </row>
    <row r="25" spans="1:6" ht="34.5" customHeight="1" x14ac:dyDescent="0.2">
      <c r="A25" s="39" t="s">
        <v>105</v>
      </c>
      <c r="B25" s="48">
        <f>SUM(B11:B24)</f>
        <v>552.33999999999992</v>
      </c>
      <c r="C25" s="54" t="str">
        <f>IF(SUBTOTAL(3,B11:B24)=SUBTOTAL(103,B11:B24),'Summary and sign-off'!$A$48,'Summary and sign-off'!$A$49)</f>
        <v>Check - there are no hidden rows with data</v>
      </c>
      <c r="D25" s="126" t="str">
        <f>IF('Summary and sign-off'!F59='Summary and sign-off'!F54,'Summary and sign-off'!A51,'Summary and sign-off'!A50)</f>
        <v>Check - each entry provides sufficient information</v>
      </c>
      <c r="E25" s="126"/>
    </row>
    <row r="26" spans="1:6" ht="14.1" customHeight="1" x14ac:dyDescent="0.2">
      <c r="B26" s="17"/>
      <c r="C26" s="17"/>
      <c r="D26" s="17"/>
      <c r="E26" s="17"/>
    </row>
    <row r="27" spans="1:6" x14ac:dyDescent="0.2">
      <c r="A27" s="18" t="s">
        <v>106</v>
      </c>
      <c r="B27" s="17"/>
      <c r="C27" s="17"/>
      <c r="D27" s="17"/>
      <c r="E27" s="17"/>
    </row>
    <row r="28" spans="1:6" ht="12.6" customHeight="1" x14ac:dyDescent="0.2">
      <c r="A28" s="20" t="s">
        <v>84</v>
      </c>
      <c r="B28" s="17"/>
      <c r="C28" s="17"/>
      <c r="D28" s="17"/>
      <c r="E28" s="17"/>
    </row>
    <row r="29" spans="1:6" x14ac:dyDescent="0.2">
      <c r="A29" s="20" t="s">
        <v>31</v>
      </c>
      <c r="B29" s="19"/>
      <c r="C29" s="17"/>
      <c r="D29" s="17"/>
      <c r="E29" s="17"/>
      <c r="F29" s="17"/>
    </row>
    <row r="30" spans="1:6" x14ac:dyDescent="0.2">
      <c r="A30" s="20" t="s">
        <v>98</v>
      </c>
      <c r="C30" s="17"/>
      <c r="D30" s="17"/>
      <c r="E30" s="17"/>
      <c r="F30" s="17"/>
    </row>
    <row r="31" spans="1:6" ht="12.75" customHeight="1" x14ac:dyDescent="0.2">
      <c r="A31" s="20" t="s">
        <v>99</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8"/>
  <sheetViews>
    <sheetView zoomScale="94" zoomScaleNormal="100" workbookViewId="0">
      <selection activeCell="B16" sqref="B16"/>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7" t="s">
        <v>107</v>
      </c>
      <c r="B1" s="127"/>
      <c r="C1" s="127"/>
      <c r="D1" s="127"/>
      <c r="E1" s="127"/>
      <c r="F1" s="127"/>
    </row>
    <row r="2" spans="1:6" ht="21" customHeight="1" x14ac:dyDescent="0.2">
      <c r="A2" s="3" t="s">
        <v>62</v>
      </c>
      <c r="B2" s="125" t="str">
        <f>'Summary and sign-off'!B2:F2</f>
        <v>Te Kawa Mataaho Public Service Commission</v>
      </c>
      <c r="C2" s="125"/>
      <c r="D2" s="125"/>
      <c r="E2" s="125"/>
      <c r="F2" s="125"/>
    </row>
    <row r="3" spans="1:6" ht="31.5" x14ac:dyDescent="0.2">
      <c r="A3" s="3" t="s">
        <v>63</v>
      </c>
      <c r="B3" s="125" t="str">
        <f>'Summary and sign-off'!B3:F3</f>
        <v>Heather Baggott</v>
      </c>
      <c r="C3" s="125"/>
      <c r="D3" s="125"/>
      <c r="E3" s="125"/>
      <c r="F3" s="125"/>
    </row>
    <row r="4" spans="1:6" ht="21" customHeight="1" x14ac:dyDescent="0.2">
      <c r="A4" s="3" t="s">
        <v>64</v>
      </c>
      <c r="B4" s="125">
        <f>'Summary and sign-off'!B4:F4</f>
        <v>44743</v>
      </c>
      <c r="C4" s="125"/>
      <c r="D4" s="125"/>
      <c r="E4" s="125"/>
      <c r="F4" s="125"/>
    </row>
    <row r="5" spans="1:6" ht="21" customHeight="1" x14ac:dyDescent="0.2">
      <c r="A5" s="3" t="s">
        <v>65</v>
      </c>
      <c r="B5" s="125">
        <f>'Summary and sign-off'!B5:F5</f>
        <v>45107</v>
      </c>
      <c r="C5" s="125"/>
      <c r="D5" s="125"/>
      <c r="E5" s="125"/>
      <c r="F5" s="125"/>
    </row>
    <row r="6" spans="1:6" ht="21" customHeight="1" x14ac:dyDescent="0.2">
      <c r="A6" s="3" t="s">
        <v>108</v>
      </c>
      <c r="B6" s="115" t="s">
        <v>33</v>
      </c>
      <c r="C6" s="115"/>
      <c r="D6" s="115"/>
      <c r="E6" s="115"/>
      <c r="F6" s="115"/>
    </row>
    <row r="7" spans="1:6" ht="21" customHeight="1" x14ac:dyDescent="0.2">
      <c r="A7" s="3" t="s">
        <v>7</v>
      </c>
      <c r="B7" s="115" t="s">
        <v>35</v>
      </c>
      <c r="C7" s="115"/>
      <c r="D7" s="115"/>
      <c r="E7" s="115"/>
      <c r="F7" s="115"/>
    </row>
    <row r="8" spans="1:6" ht="36" customHeight="1" x14ac:dyDescent="0.2">
      <c r="A8" s="130" t="s">
        <v>109</v>
      </c>
      <c r="B8" s="130"/>
      <c r="C8" s="130"/>
      <c r="D8" s="130"/>
      <c r="E8" s="130"/>
      <c r="F8" s="130"/>
    </row>
    <row r="9" spans="1:6" ht="36" customHeight="1" x14ac:dyDescent="0.2">
      <c r="A9" s="138" t="s">
        <v>110</v>
      </c>
      <c r="B9" s="139"/>
      <c r="C9" s="139"/>
      <c r="D9" s="139"/>
      <c r="E9" s="139"/>
      <c r="F9" s="139"/>
    </row>
    <row r="10" spans="1:6" ht="39" customHeight="1" x14ac:dyDescent="0.2">
      <c r="A10" s="24" t="s">
        <v>70</v>
      </c>
      <c r="B10" s="95" t="s">
        <v>111</v>
      </c>
      <c r="C10" s="95" t="s">
        <v>112</v>
      </c>
      <c r="D10" s="95" t="s">
        <v>113</v>
      </c>
      <c r="E10" s="95" t="s">
        <v>114</v>
      </c>
      <c r="F10" s="95" t="s">
        <v>115</v>
      </c>
    </row>
    <row r="11" spans="1:6" s="2" customFormat="1" ht="25.5" x14ac:dyDescent="0.2">
      <c r="A11" s="100">
        <v>44757</v>
      </c>
      <c r="B11" s="105" t="s">
        <v>125</v>
      </c>
      <c r="C11" s="108" t="s">
        <v>48</v>
      </c>
      <c r="D11" s="105" t="s">
        <v>126</v>
      </c>
      <c r="E11" s="109" t="s">
        <v>43</v>
      </c>
      <c r="F11" s="106" t="s">
        <v>158</v>
      </c>
    </row>
    <row r="12" spans="1:6" s="2" customFormat="1" x14ac:dyDescent="0.2">
      <c r="A12" s="100">
        <v>44839</v>
      </c>
      <c r="B12" s="107" t="s">
        <v>149</v>
      </c>
      <c r="C12" s="108" t="s">
        <v>49</v>
      </c>
      <c r="D12" s="107" t="s">
        <v>150</v>
      </c>
      <c r="E12" s="109" t="s">
        <v>47</v>
      </c>
      <c r="F12" s="106"/>
    </row>
    <row r="13" spans="1:6" s="2" customFormat="1" x14ac:dyDescent="0.2">
      <c r="A13" s="100">
        <v>44894</v>
      </c>
      <c r="B13" s="107" t="s">
        <v>147</v>
      </c>
      <c r="C13" s="108" t="s">
        <v>49</v>
      </c>
      <c r="D13" s="107" t="s">
        <v>148</v>
      </c>
      <c r="E13" s="109" t="s">
        <v>46</v>
      </c>
      <c r="F13" s="106"/>
    </row>
    <row r="14" spans="1:6" s="2" customFormat="1" ht="25.5" x14ac:dyDescent="0.2">
      <c r="A14" s="100">
        <v>44904</v>
      </c>
      <c r="B14" s="107" t="s">
        <v>145</v>
      </c>
      <c r="C14" s="108" t="s">
        <v>49</v>
      </c>
      <c r="D14" s="107" t="s">
        <v>146</v>
      </c>
      <c r="E14" s="109" t="s">
        <v>47</v>
      </c>
      <c r="F14" s="106"/>
    </row>
    <row r="15" spans="1:6" s="2" customFormat="1" ht="25.5" x14ac:dyDescent="0.2">
      <c r="A15" s="100">
        <v>44971</v>
      </c>
      <c r="B15" s="107" t="s">
        <v>143</v>
      </c>
      <c r="C15" s="108" t="s">
        <v>49</v>
      </c>
      <c r="D15" s="107" t="s">
        <v>144</v>
      </c>
      <c r="E15" s="109" t="s">
        <v>47</v>
      </c>
      <c r="F15" s="110"/>
    </row>
    <row r="16" spans="1:6" s="2" customFormat="1" ht="51" x14ac:dyDescent="0.2">
      <c r="A16" s="100">
        <v>44960</v>
      </c>
      <c r="B16" s="107" t="s">
        <v>159</v>
      </c>
      <c r="C16" s="108" t="s">
        <v>48</v>
      </c>
      <c r="D16" s="107" t="s">
        <v>160</v>
      </c>
      <c r="E16" s="109" t="s">
        <v>44</v>
      </c>
      <c r="F16" s="110" t="s">
        <v>165</v>
      </c>
    </row>
    <row r="17" spans="1:7" s="2" customFormat="1" x14ac:dyDescent="0.2">
      <c r="A17" s="100"/>
      <c r="B17" s="107"/>
      <c r="C17" s="108"/>
      <c r="D17" s="107"/>
      <c r="E17" s="109"/>
      <c r="F17" s="110"/>
    </row>
    <row r="18" spans="1:7" s="2" customFormat="1" x14ac:dyDescent="0.2">
      <c r="A18" s="100"/>
      <c r="B18" s="107"/>
      <c r="C18" s="108"/>
      <c r="D18" s="107"/>
      <c r="E18" s="109"/>
      <c r="F18" s="110"/>
    </row>
    <row r="19" spans="1:7" s="2" customFormat="1" x14ac:dyDescent="0.2">
      <c r="A19" s="100"/>
      <c r="B19" s="107"/>
      <c r="C19" s="108"/>
      <c r="D19" s="107"/>
      <c r="E19" s="109"/>
      <c r="F19" s="110"/>
    </row>
    <row r="20" spans="1:7" s="2" customFormat="1" x14ac:dyDescent="0.2">
      <c r="A20" s="100"/>
      <c r="B20" s="107"/>
      <c r="C20" s="108"/>
      <c r="D20" s="107"/>
      <c r="E20" s="109"/>
      <c r="F20" s="110"/>
    </row>
    <row r="21" spans="1:7" s="2" customFormat="1" x14ac:dyDescent="0.2">
      <c r="A21" s="100"/>
      <c r="B21" s="107"/>
      <c r="C21" s="108"/>
      <c r="D21" s="107"/>
      <c r="E21" s="109"/>
      <c r="F21" s="110"/>
    </row>
    <row r="22" spans="1:7" s="2" customFormat="1" x14ac:dyDescent="0.2">
      <c r="A22" s="100"/>
      <c r="B22" s="107"/>
      <c r="C22" s="108"/>
      <c r="D22" s="107"/>
      <c r="E22" s="109"/>
      <c r="F22" s="110"/>
    </row>
    <row r="23" spans="1:7" s="2" customFormat="1" x14ac:dyDescent="0.2">
      <c r="A23" s="100"/>
      <c r="B23" s="107"/>
      <c r="C23" s="108"/>
      <c r="D23" s="107"/>
      <c r="E23" s="109"/>
      <c r="F23" s="110"/>
    </row>
    <row r="24" spans="1:7" s="2" customFormat="1" hidden="1" x14ac:dyDescent="0.2">
      <c r="A24" s="78"/>
      <c r="B24" s="83"/>
      <c r="C24" s="85"/>
      <c r="D24" s="83"/>
      <c r="E24" s="86"/>
      <c r="F24" s="84"/>
    </row>
    <row r="25" spans="1:7" ht="34.5" customHeight="1" x14ac:dyDescent="0.2">
      <c r="A25" s="96" t="s">
        <v>116</v>
      </c>
      <c r="B25" s="97" t="s">
        <v>117</v>
      </c>
      <c r="C25" s="98">
        <f>C26+C27</f>
        <v>6</v>
      </c>
      <c r="D25" s="99" t="str">
        <f>IF(SUBTOTAL(3,C11:C24)=SUBTOTAL(103,C11:C24),'Summary and sign-off'!$A$48,'Summary and sign-off'!$A$49)</f>
        <v>Check - there are no hidden rows with data</v>
      </c>
      <c r="E25" s="126" t="str">
        <f>IF('Summary and sign-off'!F60='Summary and sign-off'!F54,'Summary and sign-off'!A52,'Summary and sign-off'!A50)</f>
        <v>Check - each entry provides sufficient information</v>
      </c>
      <c r="F25" s="126"/>
      <c r="G25" s="2"/>
    </row>
    <row r="26" spans="1:7" ht="25.5" customHeight="1" x14ac:dyDescent="0.25">
      <c r="A26" s="40"/>
      <c r="B26" s="41" t="s">
        <v>48</v>
      </c>
      <c r="C26" s="42">
        <f>COUNTIF(C11:C24,'Summary and sign-off'!A45)</f>
        <v>2</v>
      </c>
      <c r="D26" s="14"/>
      <c r="E26" s="15"/>
      <c r="F26" s="16"/>
    </row>
    <row r="27" spans="1:7" ht="25.5" customHeight="1" x14ac:dyDescent="0.25">
      <c r="A27" s="40"/>
      <c r="B27" s="41" t="s">
        <v>49</v>
      </c>
      <c r="C27" s="42">
        <f>COUNTIF(C11:C24,'Summary and sign-off'!A46)</f>
        <v>4</v>
      </c>
      <c r="D27" s="14"/>
      <c r="E27" s="15"/>
      <c r="F27" s="16"/>
    </row>
    <row r="28" spans="1:7" x14ac:dyDescent="0.2">
      <c r="A28" s="17"/>
      <c r="B28" s="18"/>
      <c r="C28" s="17"/>
      <c r="D28" s="19"/>
      <c r="E28" s="19"/>
      <c r="F28" s="17"/>
    </row>
    <row r="29" spans="1:7" x14ac:dyDescent="0.2">
      <c r="A29" s="18" t="s">
        <v>106</v>
      </c>
      <c r="B29" s="18"/>
      <c r="C29" s="18"/>
      <c r="D29" s="18"/>
      <c r="E29" s="18"/>
      <c r="F29" s="18"/>
    </row>
    <row r="30" spans="1:7" ht="12.6" customHeight="1" x14ac:dyDescent="0.2">
      <c r="A30" s="20" t="s">
        <v>84</v>
      </c>
      <c r="B30" s="17"/>
      <c r="C30" s="17"/>
      <c r="D30" s="17"/>
      <c r="E30" s="17"/>
    </row>
    <row r="31" spans="1:7" x14ac:dyDescent="0.2">
      <c r="A31" s="20" t="s">
        <v>31</v>
      </c>
      <c r="B31" s="19"/>
      <c r="C31" s="17"/>
      <c r="D31" s="17"/>
      <c r="E31" s="17"/>
      <c r="F31" s="17"/>
    </row>
    <row r="32" spans="1:7" x14ac:dyDescent="0.2">
      <c r="A32" s="20" t="s">
        <v>118</v>
      </c>
      <c r="B32" s="21"/>
      <c r="C32" s="21"/>
      <c r="D32" s="21"/>
      <c r="E32" s="21"/>
      <c r="F32" s="21"/>
    </row>
    <row r="33" spans="1:6" ht="12.75" customHeight="1" x14ac:dyDescent="0.2">
      <c r="A33" s="20" t="s">
        <v>119</v>
      </c>
      <c r="B33" s="17"/>
      <c r="C33" s="17"/>
      <c r="D33" s="17"/>
      <c r="E33" s="17"/>
      <c r="F33" s="17"/>
    </row>
    <row r="34" spans="1:6" ht="12.95" customHeight="1" x14ac:dyDescent="0.2">
      <c r="A34" s="20" t="s">
        <v>120</v>
      </c>
      <c r="B34" s="17"/>
      <c r="C34" s="17"/>
      <c r="D34" s="17"/>
      <c r="E34" s="17"/>
      <c r="F34" s="17"/>
    </row>
    <row r="35" spans="1:6" x14ac:dyDescent="0.2">
      <c r="A35" s="20" t="s">
        <v>121</v>
      </c>
      <c r="C35" s="17"/>
      <c r="D35" s="17"/>
      <c r="E35" s="17"/>
      <c r="F35" s="17"/>
    </row>
    <row r="36" spans="1:6" ht="12.75" customHeight="1" x14ac:dyDescent="0.2">
      <c r="A36" s="20" t="s">
        <v>99</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row r="46" spans="1:6" x14ac:dyDescent="0.2"/>
    <row r="47" spans="1:6" x14ac:dyDescent="0.2"/>
    <row r="48" spans="1:6"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AAEEDD9F4C96C040AEF8BCB67CFD3650" ma:contentTypeVersion="539" ma:contentTypeDescription="" ma:contentTypeScope="" ma:versionID="9755ce1c468a01c3a5e036289190d89f">
  <xsd:schema xmlns:xsd="http://www.w3.org/2001/XMLSchema" xmlns:xs="http://www.w3.org/2001/XMLSchema" xmlns:p="http://schemas.microsoft.com/office/2006/metadata/properties" xmlns:ns2="12165527-d881-4234-97f9-ee139a3f0c31" targetNamespace="http://schemas.microsoft.com/office/2006/metadata/properties" ma:root="true" ma:fieldsID="f49fd711ede1070d43bc0726c27807e5"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TKMNZ-2142765438-167092</_dlc_DocId>
    <_dlc_DocIdUrl xmlns="12165527-d881-4234-97f9-ee139a3f0c31">
      <Url>https://sscnz.sharepoint.com/sites/sscdms/67272/_layouts/15/DocIdRedir.aspx?ID=TKMNZ-2142765438-167092</Url>
      <Description>TKMNZ-2142765438-167092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1FD2D2-7EA1-40BA-AAC5-6691DA3DB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terms/"/>
    <ds:schemaRef ds:uri="12165527-d881-4234-97f9-ee139a3f0c31"/>
    <ds:schemaRef ds:uri="http://www.w3.org/XML/1998/namespace"/>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2023-07-26T02:48:06Z</cp:lastPrinted>
  <dcterms:created xsi:type="dcterms:W3CDTF">2010-10-17T20:59:02Z</dcterms:created>
  <dcterms:modified xsi:type="dcterms:W3CDTF">2023-07-28T00:27:29Z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0x01010054669F8639DE294E941D1F01D6045AA900AAEEDD9F4C96C040AEF8BCB67CFD3650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b401c1e2-5a8c-4de9-89d2-edcadea122e6</vt:lpwstr>
  </property>
  <property fmtid="{D5CDD505-2E9C-101B-9397-08002B2CF9AE}" pid="10" name="SharedWithUsers">
    <vt:lpwstr>87;#Ken Smart;#157;#Nehalkumar patel</vt:lpwstr>
  </property>
</Properties>
</file>