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autoCompressPictures="0" defaultThemeVersion="124226"/>
  <mc:AlternateContent xmlns:mc="http://schemas.openxmlformats.org/markup-compatibility/2006">
    <mc:Choice Requires="x15">
      <x15ac:absPath xmlns:x15ac="http://schemas.microsoft.com/office/spreadsheetml/2010/11/ac" url="C:\Users\PenelopeWhitson\Downloads\"/>
    </mc:Choice>
  </mc:AlternateContent>
  <xr:revisionPtr revIDLastSave="0" documentId="8_{16F3D4C0-DE60-4134-84A6-22890A68F51E}" xr6:coauthVersionLast="47" xr6:coauthVersionMax="47" xr10:uidLastSave="{00000000-0000-0000-0000-000000000000}"/>
  <bookViews>
    <workbookView xWindow="-28920" yWindow="1005" windowWidth="29040" windowHeight="15840" tabRatio="711" xr2:uid="{00000000-000D-0000-FFFF-FFFF00000000}"/>
  </bookViews>
  <sheets>
    <sheet name="Table 1 Public Service" sheetId="72" r:id="rId1"/>
    <sheet name="Table 2 District Health Boards" sheetId="66" r:id="rId2"/>
    <sheet name="Table 3 Tertiary Education Inst" sheetId="68" r:id="rId3"/>
    <sheet name="Table 4 Other Crown entities" sheetId="69" r:id="rId4"/>
    <sheet name="Table 5 Remuneration Authority" sheetId="71" r:id="rId5"/>
    <sheet name="2017-18 Parameters" sheetId="55" state="hidden" r:id="rId6"/>
    <sheet name="2017 GSF Rate Increase" sheetId="33" state="hidden" r:id="rId7"/>
    <sheet name="2016-17 Parameters" sheetId="35" state="hidden" r:id="rId8"/>
    <sheet name="OLD 2015-16 Parameters" sheetId="17" state="hidden" r:id="rId9"/>
  </sheets>
  <definedNames>
    <definedName name="_xlnm._FilterDatabase" localSheetId="6" hidden="1">'2017 GSF Rate Increase'!$A$1:$Q$14</definedName>
    <definedName name="_xlnm.Print_Area" localSheetId="0">'Table 1 Public Service'!$A$1:$E$58</definedName>
    <definedName name="_xlnm.Print_Area" localSheetId="1">'Table 2 District Health Boards'!$A$1:$E$42</definedName>
    <definedName name="_xlnm.Print_Area" localSheetId="2">'Table 3 Tertiary Education Inst'!$A$1:$E$49</definedName>
    <definedName name="_xlnm.Print_Area" localSheetId="3">'Table 4 Other Crown entities'!$A$1:$E$101</definedName>
    <definedName name="_xlnm.Print_Area" localSheetId="4">'Table 5 Remuneration Authority'!$A$1:$E$26</definedName>
    <definedName name="_xlnm.Print_Titles" localSheetId="6">'2017 GSF Rate Increase'!$A:$D</definedName>
    <definedName name="_xlnm.Print_Titles" localSheetId="0">'Table 1 Public Service'!$11:$11</definedName>
    <definedName name="_xlnm.Print_Titles" localSheetId="1">'Table 2 District Health Boards'!$10:$10</definedName>
    <definedName name="_xlnm.Print_Titles" localSheetId="2">'Table 3 Tertiary Education Inst'!$10:$10</definedName>
    <definedName name="_xlnm.Print_Titles" localSheetId="3">'Table 4 Other Crown entities'!$10:$10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 i="17" l="1"/>
  <c r="D6" i="17"/>
  <c r="E5" i="17"/>
  <c r="D5" i="17"/>
  <c r="E4" i="17"/>
  <c r="D4" i="17"/>
  <c r="B34" i="35"/>
  <c r="C34" i="35" s="1"/>
  <c r="D34" i="35" s="1"/>
  <c r="E34" i="35" s="1"/>
  <c r="F34" i="35" s="1"/>
  <c r="K24" i="35"/>
  <c r="J24" i="35"/>
  <c r="H24" i="35"/>
  <c r="G24" i="35"/>
  <c r="D24" i="35"/>
  <c r="F24" i="35" s="1"/>
  <c r="J23" i="35"/>
  <c r="H23" i="35"/>
  <c r="G23" i="35"/>
  <c r="F23" i="35"/>
  <c r="D23" i="35"/>
  <c r="E23" i="35" s="1"/>
  <c r="E22" i="35"/>
  <c r="D22" i="35"/>
  <c r="J22" i="35" s="1"/>
  <c r="D21" i="35"/>
  <c r="B32" i="35" s="1"/>
  <c r="C32" i="35" s="1"/>
  <c r="D32" i="35" s="1"/>
  <c r="E32" i="35" s="1"/>
  <c r="F32" i="35" s="1"/>
  <c r="D20" i="35"/>
  <c r="K20" i="35" s="1"/>
  <c r="D19" i="35"/>
  <c r="J19" i="35" s="1"/>
  <c r="K18" i="35"/>
  <c r="J18" i="35"/>
  <c r="D18" i="35"/>
  <c r="H18" i="35" s="1"/>
  <c r="E5" i="35"/>
  <c r="D5" i="35"/>
  <c r="E4" i="35"/>
  <c r="D4" i="35"/>
  <c r="E3" i="35"/>
  <c r="D3" i="35"/>
  <c r="Q15" i="33"/>
  <c r="N15" i="33"/>
  <c r="I15" i="33"/>
  <c r="G15" i="33"/>
  <c r="H15" i="33" s="1"/>
  <c r="L15" i="33" s="1"/>
  <c r="K14" i="33"/>
  <c r="F14" i="33"/>
  <c r="I14" i="33" s="1"/>
  <c r="Q11" i="33"/>
  <c r="N11" i="33"/>
  <c r="I11" i="33"/>
  <c r="G11" i="33"/>
  <c r="H11" i="33" s="1"/>
  <c r="L11" i="33" s="1"/>
  <c r="K10" i="33"/>
  <c r="F10" i="33"/>
  <c r="Q10" i="33" s="1"/>
  <c r="Q7" i="33"/>
  <c r="N7" i="33"/>
  <c r="I7" i="33"/>
  <c r="G7" i="33"/>
  <c r="H7" i="33" s="1"/>
  <c r="L7" i="33" s="1"/>
  <c r="K6" i="33"/>
  <c r="F6" i="33"/>
  <c r="Q6" i="33" s="1"/>
  <c r="Q3" i="33"/>
  <c r="N3" i="33"/>
  <c r="I3" i="33"/>
  <c r="G3" i="33"/>
  <c r="H3" i="33" s="1"/>
  <c r="K2" i="33"/>
  <c r="I2" i="33"/>
  <c r="F2" i="33"/>
  <c r="N2" i="33" s="1"/>
  <c r="D24" i="55"/>
  <c r="K24" i="55" s="1"/>
  <c r="D23" i="55"/>
  <c r="K23" i="55" s="1"/>
  <c r="D22" i="55"/>
  <c r="K22" i="55" s="1"/>
  <c r="D21" i="55"/>
  <c r="J21" i="55" s="1"/>
  <c r="D20" i="55"/>
  <c r="G20" i="55" s="1"/>
  <c r="D19" i="55"/>
  <c r="F19" i="55" s="1"/>
  <c r="J18" i="55"/>
  <c r="H18" i="55"/>
  <c r="D18" i="55"/>
  <c r="E18" i="55" s="1"/>
  <c r="E5" i="55"/>
  <c r="D5" i="55"/>
  <c r="E4" i="55"/>
  <c r="D4" i="55"/>
  <c r="E3" i="55"/>
  <c r="D3" i="55"/>
  <c r="H20" i="55" l="1"/>
  <c r="E24" i="55"/>
  <c r="I6" i="33"/>
  <c r="G10" i="33"/>
  <c r="H10" i="33" s="1"/>
  <c r="L10" i="33" s="1"/>
  <c r="E19" i="55"/>
  <c r="J20" i="55"/>
  <c r="Q2" i="33"/>
  <c r="K20" i="55"/>
  <c r="G24" i="55"/>
  <c r="N6" i="33"/>
  <c r="F18" i="55"/>
  <c r="J19" i="55"/>
  <c r="K21" i="55"/>
  <c r="G2" i="33"/>
  <c r="H2" i="33" s="1"/>
  <c r="B33" i="35"/>
  <c r="C33" i="35" s="1"/>
  <c r="D33" i="35" s="1"/>
  <c r="E33" i="35" s="1"/>
  <c r="F33" i="35" s="1"/>
  <c r="F20" i="55"/>
  <c r="G18" i="55"/>
  <c r="K19" i="55"/>
  <c r="F22" i="35"/>
  <c r="G22" i="35"/>
  <c r="H22" i="35"/>
  <c r="K19" i="35"/>
  <c r="K22" i="35"/>
  <c r="I10" i="33"/>
  <c r="N14" i="33"/>
  <c r="G6" i="33"/>
  <c r="H6" i="33" s="1"/>
  <c r="L6" i="33" s="1"/>
  <c r="O6" i="33" s="1"/>
  <c r="F24" i="55"/>
  <c r="G19" i="55"/>
  <c r="H19" i="55"/>
  <c r="B30" i="35"/>
  <c r="C30" i="35" s="1"/>
  <c r="D30" i="35" s="1"/>
  <c r="E30" i="35" s="1"/>
  <c r="F30" i="35" s="1"/>
  <c r="L3" i="33"/>
  <c r="O15" i="33"/>
  <c r="O7" i="33"/>
  <c r="O8" i="33" s="1"/>
  <c r="P8" i="33" s="1"/>
  <c r="L8" i="33"/>
  <c r="L12" i="33"/>
  <c r="O11" i="33"/>
  <c r="Q14" i="33"/>
  <c r="G23" i="55"/>
  <c r="L2" i="33"/>
  <c r="M2" i="33" s="1"/>
  <c r="O2" i="33" s="1"/>
  <c r="G14" i="33"/>
  <c r="H14" i="33" s="1"/>
  <c r="L14" i="33" s="1"/>
  <c r="O14" i="33" s="1"/>
  <c r="E19" i="35"/>
  <c r="F20" i="35"/>
  <c r="G21" i="35"/>
  <c r="E23" i="55"/>
  <c r="E21" i="35"/>
  <c r="F23" i="55"/>
  <c r="F21" i="35"/>
  <c r="K18" i="55"/>
  <c r="E21" i="55"/>
  <c r="F22" i="55"/>
  <c r="H24" i="55"/>
  <c r="E20" i="55"/>
  <c r="F21" i="55"/>
  <c r="G22" i="55"/>
  <c r="H23" i="55"/>
  <c r="J24" i="55"/>
  <c r="E18" i="35"/>
  <c r="F19" i="35"/>
  <c r="G20" i="35"/>
  <c r="H21" i="35"/>
  <c r="K23" i="35"/>
  <c r="B29" i="35"/>
  <c r="C29" i="35" s="1"/>
  <c r="D29" i="35" s="1"/>
  <c r="E29" i="35" s="1"/>
  <c r="F29" i="35" s="1"/>
  <c r="E20" i="35"/>
  <c r="G21" i="55"/>
  <c r="N10" i="33"/>
  <c r="O10" i="33" s="1"/>
  <c r="F18" i="35"/>
  <c r="G19" i="35"/>
  <c r="H20" i="35"/>
  <c r="J21" i="35"/>
  <c r="B36" i="35"/>
  <c r="C36" i="35" s="1"/>
  <c r="D36" i="35" s="1"/>
  <c r="E36" i="35" s="1"/>
  <c r="F36" i="35" s="1"/>
  <c r="E22" i="55"/>
  <c r="H22" i="55"/>
  <c r="J23" i="55"/>
  <c r="H21" i="55"/>
  <c r="J22" i="55"/>
  <c r="G18" i="35"/>
  <c r="H19" i="35"/>
  <c r="J20" i="35"/>
  <c r="K21" i="35"/>
  <c r="E24" i="35"/>
  <c r="L4" i="33" l="1"/>
  <c r="O12" i="33"/>
  <c r="P12" i="33" s="1"/>
  <c r="M3" i="33"/>
  <c r="M4" i="33" s="1"/>
  <c r="L16" i="33"/>
  <c r="O16" i="33"/>
  <c r="P16" i="33" s="1"/>
  <c r="O3" i="33" l="1"/>
  <c r="O4" i="33" s="1"/>
  <c r="P4"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Debbie Jarman [SSC]</author>
  </authors>
  <commentList>
    <comment ref="G14" authorId="0" shapeId="0" xr:uid="{00000000-0006-0000-0800-000001000000}">
      <text>
        <r>
          <rPr>
            <b/>
            <sz val="9"/>
            <color indexed="81"/>
            <rFont val="Tahoma"/>
            <family val="2"/>
          </rPr>
          <t>Debbie Jarman [SSC]:</t>
        </r>
        <r>
          <rPr>
            <sz val="9"/>
            <color indexed="81"/>
            <rFont val="Tahoma"/>
            <family val="2"/>
          </rPr>
          <t xml:space="preserve">
Rounded down to balance</t>
        </r>
      </text>
    </comment>
    <comment ref="G15" authorId="0" shapeId="0" xr:uid="{00000000-0006-0000-0800-000002000000}">
      <text>
        <r>
          <rPr>
            <b/>
            <sz val="9"/>
            <color indexed="81"/>
            <rFont val="Tahoma"/>
            <family val="2"/>
          </rPr>
          <t>Debbie Jarman [SSC]:</t>
        </r>
        <r>
          <rPr>
            <sz val="9"/>
            <color indexed="81"/>
            <rFont val="Tahoma"/>
            <family val="2"/>
          </rPr>
          <t xml:space="preserve">
Rounded down to balance</t>
        </r>
      </text>
    </comment>
  </commentList>
</comments>
</file>

<file path=xl/sharedStrings.xml><?xml version="1.0" encoding="utf-8"?>
<sst xmlns="http://schemas.openxmlformats.org/spreadsheetml/2006/main" count="985" uniqueCount="663">
  <si>
    <t>Surname</t>
  </si>
  <si>
    <t>MacPherson</t>
  </si>
  <si>
    <t>Sanson</t>
  </si>
  <si>
    <t>Quilter</t>
  </si>
  <si>
    <t>Boyle</t>
  </si>
  <si>
    <t>First Name</t>
  </si>
  <si>
    <t>Liz</t>
  </si>
  <si>
    <t>Lou</t>
  </si>
  <si>
    <t>Helene</t>
  </si>
  <si>
    <t>Brendan</t>
  </si>
  <si>
    <t>Super Scheme</t>
  </si>
  <si>
    <t>GSF</t>
  </si>
  <si>
    <t>Statistics New Zealand</t>
  </si>
  <si>
    <t>Ministry of Defence</t>
  </si>
  <si>
    <t>Department of Conservation</t>
  </si>
  <si>
    <t>Ministry of Social Development</t>
  </si>
  <si>
    <t>Department</t>
  </si>
  <si>
    <t>Emp No</t>
  </si>
  <si>
    <t>C</t>
  </si>
  <si>
    <t>B</t>
  </si>
  <si>
    <t>A</t>
  </si>
  <si>
    <t>Other</t>
  </si>
  <si>
    <t xml:space="preserve">Min </t>
  </si>
  <si>
    <t>Max</t>
  </si>
  <si>
    <t>2015/16 Range Midpoints</t>
  </si>
  <si>
    <t>Superannuation 2015/2016</t>
  </si>
  <si>
    <t>Base Salary</t>
  </si>
  <si>
    <t>2016/17 Range Midpoints</t>
  </si>
  <si>
    <t>Superannuation 2016/2017</t>
  </si>
  <si>
    <t>2016/17 Zone Effective Midpoints</t>
  </si>
  <si>
    <t>ZEM %</t>
  </si>
  <si>
    <t>ZEM $</t>
  </si>
  <si>
    <t>Pre-Salary Sacrifice Salary</t>
  </si>
  <si>
    <t>Target Rem</t>
  </si>
  <si>
    <t>PIR Against ZEM</t>
  </si>
  <si>
    <t>Appointment Range 96% - 100%</t>
  </si>
  <si>
    <t>90% - 110% of ZEM</t>
  </si>
  <si>
    <t>Rem Range Modelling</t>
  </si>
  <si>
    <t>C1</t>
  </si>
  <si>
    <t>C2</t>
  </si>
  <si>
    <t>B1</t>
  </si>
  <si>
    <t>B2</t>
  </si>
  <si>
    <t>B3</t>
  </si>
  <si>
    <t>A2</t>
  </si>
  <si>
    <t>Current Year 2016/17</t>
  </si>
  <si>
    <t>OY1 2017/18</t>
  </si>
  <si>
    <t>OY2 2018/19</t>
  </si>
  <si>
    <t>OY3 2019/20</t>
  </si>
  <si>
    <t>OY4 2020/21</t>
  </si>
  <si>
    <t>Annual Increase</t>
  </si>
  <si>
    <t>Total Potential Rem</t>
  </si>
  <si>
    <t>Fixed Rem Excl EB &amp; PP</t>
  </si>
  <si>
    <t>2016/17 Package</t>
  </si>
  <si>
    <t>2017/18 Package</t>
  </si>
  <si>
    <t>1 July 2017 Reappointment Package with old GSF Rate</t>
  </si>
  <si>
    <t>Increase</t>
  </si>
  <si>
    <t>GSF Cost</t>
  </si>
  <si>
    <t>Earn Back</t>
  </si>
  <si>
    <t>Performance Payment</t>
  </si>
  <si>
    <t xml:space="preserve">Total Potential Rem </t>
  </si>
  <si>
    <t>ZEM</t>
  </si>
  <si>
    <t>GSF Rate %</t>
  </si>
  <si>
    <t>Extra Leave</t>
  </si>
  <si>
    <t>2017/18 Package with new GSF rate</t>
  </si>
  <si>
    <t>2017/18 Range Midpoints</t>
  </si>
  <si>
    <t>Superannuation 2017/2018</t>
  </si>
  <si>
    <t>2017/18 Zone Effective Midpoints</t>
  </si>
  <si>
    <t>Notes</t>
  </si>
  <si>
    <t>Organisation</t>
  </si>
  <si>
    <t>$430,000 to $439,999</t>
  </si>
  <si>
    <t>$400,000 to $409,999</t>
  </si>
  <si>
    <t>$520,000 to $529,999</t>
  </si>
  <si>
    <t>$490,000 to $499,999</t>
  </si>
  <si>
    <t>$630,000 to $639,999</t>
  </si>
  <si>
    <t>$610,000 to $619,999</t>
  </si>
  <si>
    <t>$590,000 to $599,999</t>
  </si>
  <si>
    <t>$330,000 to $339,999</t>
  </si>
  <si>
    <t>$640,000 to $649,999</t>
  </si>
  <si>
    <t>$390,000 to $399,999</t>
  </si>
  <si>
    <t>$350,000 to $359,999</t>
  </si>
  <si>
    <t>$290,000 to $299,999</t>
  </si>
  <si>
    <t>$280,000 to $289,999</t>
  </si>
  <si>
    <t>$580,000 to $589,999</t>
  </si>
  <si>
    <t>$530,000 to $539,999</t>
  </si>
  <si>
    <t>$440,000 to $449,999</t>
  </si>
  <si>
    <t>$620,000 to $629,999</t>
  </si>
  <si>
    <t>$450,000 to $459,999</t>
  </si>
  <si>
    <t>$550,000 to $559,999</t>
  </si>
  <si>
    <t>$500,000 to $509,999</t>
  </si>
  <si>
    <t>$540,000 to $549,999</t>
  </si>
  <si>
    <t>$420,000 to $429,999</t>
  </si>
  <si>
    <t>$360,000 to $369,999</t>
  </si>
  <si>
    <t>$460,000 to $469,999</t>
  </si>
  <si>
    <t>$370,000 to $379,999</t>
  </si>
  <si>
    <t>$660,000 to $669,999</t>
  </si>
  <si>
    <t>Auckland DHB</t>
  </si>
  <si>
    <t>Bay of Plenty DHB</t>
  </si>
  <si>
    <t>$170,000 to $179,999</t>
  </si>
  <si>
    <t>$600,000 to $609,999</t>
  </si>
  <si>
    <t>Capital and Coast DHB</t>
  </si>
  <si>
    <t>$510,000 to $519,999</t>
  </si>
  <si>
    <t>Lakes DHB</t>
  </si>
  <si>
    <t>MidCentral DHB</t>
  </si>
  <si>
    <t>Nelson Marlborough DHB</t>
  </si>
  <si>
    <t>Northland DHB</t>
  </si>
  <si>
    <t>South Canterbury DHB</t>
  </si>
  <si>
    <t>Southern DHB</t>
  </si>
  <si>
    <t>$150,000 to $159,999</t>
  </si>
  <si>
    <t>Tairawhiti DHB</t>
  </si>
  <si>
    <t>$320,000 to $329,999</t>
  </si>
  <si>
    <t>Waikato DHB</t>
  </si>
  <si>
    <t>Wairarapa DHB</t>
  </si>
  <si>
    <t>$200,000 to $209,999</t>
  </si>
  <si>
    <t>Waitemata DHB</t>
  </si>
  <si>
    <t>Whanganui DHB</t>
  </si>
  <si>
    <t>Chief of the New Zealand Defence Force</t>
  </si>
  <si>
    <t>$650,000 to $659,999</t>
  </si>
  <si>
    <t>Chief Ombudsman</t>
  </si>
  <si>
    <t>Chief Parliamentary Counsel</t>
  </si>
  <si>
    <t>$380,000 to $389,999</t>
  </si>
  <si>
    <t>Clerk of the House of Representatives</t>
  </si>
  <si>
    <t>Commissioner of Police</t>
  </si>
  <si>
    <t>$690,000 to $699,999</t>
  </si>
  <si>
    <t>$670,000 to $679,999</t>
  </si>
  <si>
    <t>Controller and Auditor-General</t>
  </si>
  <si>
    <t>Deputy State Services Commissioner and Chief Executive</t>
  </si>
  <si>
    <t>$410,000 to $419,999</t>
  </si>
  <si>
    <t>Director of the Government Communications Security Bureau</t>
  </si>
  <si>
    <t>$230,000 to $239,999</t>
  </si>
  <si>
    <t>Director of the New Zealand Security Intelligence Service</t>
  </si>
  <si>
    <t>General Manager of the Parliamentary Service</t>
  </si>
  <si>
    <t>Parliamentary Commissioner for the Environment</t>
  </si>
  <si>
    <t>Solicitor-General</t>
  </si>
  <si>
    <t>State Services Commissioner and Head of State Services</t>
  </si>
  <si>
    <t>Auckland University of Technology</t>
  </si>
  <si>
    <t>Eastern Institute of Technology</t>
  </si>
  <si>
    <t>1. Figure includes a component relating to a job resizing decision made before 2016/17</t>
  </si>
  <si>
    <t>Lincoln University</t>
  </si>
  <si>
    <t>Manukau Institute of Technology</t>
  </si>
  <si>
    <t>$300,000 to $309,999</t>
  </si>
  <si>
    <t>Massey University</t>
  </si>
  <si>
    <t>Northland Polytechnic</t>
  </si>
  <si>
    <t>Open Polytechnic of New Zealand</t>
  </si>
  <si>
    <t>Otago Polytechnic</t>
  </si>
  <si>
    <t>Southern Institute of Technology</t>
  </si>
  <si>
    <t>Tai Poutini Polytechnic</t>
  </si>
  <si>
    <t>$240,000 to $249,999</t>
  </si>
  <si>
    <t>$270,000 to $279,999</t>
  </si>
  <si>
    <t>$250,000 to $259,999</t>
  </si>
  <si>
    <t>$190,000 to $199,999</t>
  </si>
  <si>
    <t>Unitec Institute of Technology</t>
  </si>
  <si>
    <t>University of Auckland</t>
  </si>
  <si>
    <t>University of Canterbury</t>
  </si>
  <si>
    <t>University of Otago</t>
  </si>
  <si>
    <t>University of Waikato</t>
  </si>
  <si>
    <t>$470,000 to $479,999</t>
  </si>
  <si>
    <t>Victoria University of Wellington</t>
  </si>
  <si>
    <t>1. Figure includes a component relating to a job sizing decision made before 2016/17</t>
  </si>
  <si>
    <t>Waikato Institute of Technology</t>
  </si>
  <si>
    <t xml:space="preserve">Western Institute of Technology </t>
  </si>
  <si>
    <t>Accident Compensation Corporation</t>
  </si>
  <si>
    <t>Arts Council of New Zealand Toi Aotearoa (Creative New Zealand)</t>
  </si>
  <si>
    <t>Broadcasting Commission (New Zealand On Air)</t>
  </si>
  <si>
    <t xml:space="preserve">Broadcasting Standards Authority </t>
  </si>
  <si>
    <t>$160,000 to $169,999</t>
  </si>
  <si>
    <t>Callaghan Innovation</t>
  </si>
  <si>
    <t>Civil Aviation Authority of New Zealand</t>
  </si>
  <si>
    <t>Commerce Commission</t>
  </si>
  <si>
    <t>Drug Free Sport New Zealand</t>
  </si>
  <si>
    <t>Earthquake Commission</t>
  </si>
  <si>
    <t>Education New Zealand</t>
  </si>
  <si>
    <t>Electricity Authority</t>
  </si>
  <si>
    <t>Energy Efficiency and Conservation Authority</t>
  </si>
  <si>
    <t>Environmental Protection Authority</t>
  </si>
  <si>
    <t>External Reporting Board</t>
  </si>
  <si>
    <t>Financial Markets Authority</t>
  </si>
  <si>
    <t xml:space="preserve">Guardians of New Zealand Superannuation </t>
  </si>
  <si>
    <t>Health Promotion Agency</t>
  </si>
  <si>
    <t>Health Quality and Safety Commission</t>
  </si>
  <si>
    <t>Health Research Council of New Zealand</t>
  </si>
  <si>
    <t>Heritage New Zealand Pouhere Taonga Board</t>
  </si>
  <si>
    <t>$180,000 to $189,999</t>
  </si>
  <si>
    <t>High Performance Sport New Zealand Ltd</t>
  </si>
  <si>
    <t xml:space="preserve">Housing New Zealand Corporation </t>
  </si>
  <si>
    <t>Human Rights Commission</t>
  </si>
  <si>
    <t>Maritime New Zealand</t>
  </si>
  <si>
    <t>New Zealand Antarctic Institute (Antarctica New Zealand)</t>
  </si>
  <si>
    <t>New Zealand Artificial Limb Service</t>
  </si>
  <si>
    <t>New Zealand Blood Service</t>
  </si>
  <si>
    <t>New Zealand Film Commission</t>
  </si>
  <si>
    <t>New Zealand Food Innovation Auckland Ltd</t>
  </si>
  <si>
    <t>New Zealand Lotteries Commission</t>
  </si>
  <si>
    <t>New Zealand Productivity Commission</t>
  </si>
  <si>
    <t>New Zealand Qualifications Authority</t>
  </si>
  <si>
    <t>New Zealand Symphony Orchestra</t>
  </si>
  <si>
    <t>New Zealand Tourism Board (Tourism New Zealand)</t>
  </si>
  <si>
    <t>New Zealand Trade and Enterprise</t>
  </si>
  <si>
    <t>New Zealand Transport Agency</t>
  </si>
  <si>
    <t>New Zealand Walking Access Commission</t>
  </si>
  <si>
    <t>Pharmaceutical Management Agency</t>
  </si>
  <si>
    <t>Public Trust</t>
  </si>
  <si>
    <t xml:space="preserve">Real Estate Agents Authority </t>
  </si>
  <si>
    <t>Social Workers Registration Board</t>
  </si>
  <si>
    <t xml:space="preserve">Sport New Zealand </t>
  </si>
  <si>
    <t>Takeovers Panel</t>
  </si>
  <si>
    <t>Te Reo Whakapuaki Irirangi (Te Māngai Pāho, Māori Broadcasting Funding Agency)</t>
  </si>
  <si>
    <t>Te Taura Whiri I Te Reo Māori (Māori Language Commission)</t>
  </si>
  <si>
    <t>Tertiary Education Commission</t>
  </si>
  <si>
    <t>Transport Accident Investigation Commission</t>
  </si>
  <si>
    <t>Worksafe New Zealand</t>
  </si>
  <si>
    <t>SSC provides advice on Crown entity chief executive terms and conditions, including remuneration, as a consistent and comparable base for boards to consider.</t>
  </si>
  <si>
    <t xml:space="preserve">Section 117 of the Crown Entities Act 2004, states: </t>
  </si>
  <si>
    <t>(1) A statutory entity must not agree to the terms and conditions of employment for a chief executive, or to an amendment of those terms and conditions, without</t>
  </si>
  <si>
    <t>(a) consulting the State Services Commissioner; and</t>
  </si>
  <si>
    <t>(b) if the proposed terms and conditions or amendment do not comply with any guidance issued by the State Services Commissioner to 1 or more Crown entities, consulting the responsible Minister.</t>
  </si>
  <si>
    <t>(2) A statutory entity must have regard to any recommendations that the Commissioner and (if applicable) the responsible Minister makes to it within a reasonable time of being consulted.</t>
  </si>
  <si>
    <t>Crown entity subsidiaries also need to comply with Section 117, but references to the responsible Minister must be read as references to the parent.</t>
  </si>
  <si>
    <r>
      <t>$360,000 to $369,999</t>
    </r>
    <r>
      <rPr>
        <vertAlign val="superscript"/>
        <sz val="12"/>
        <rFont val="Arial Narrow"/>
        <family val="2"/>
      </rPr>
      <t>1</t>
    </r>
  </si>
  <si>
    <r>
      <t>$450,000 to $459,999</t>
    </r>
    <r>
      <rPr>
        <vertAlign val="superscript"/>
        <sz val="12"/>
        <rFont val="Arial Narrow"/>
        <family val="2"/>
      </rPr>
      <t>1</t>
    </r>
  </si>
  <si>
    <r>
      <t>$190,000 to $199,999</t>
    </r>
    <r>
      <rPr>
        <vertAlign val="superscript"/>
        <sz val="12"/>
        <rFont val="Arial Narrow"/>
        <family val="2"/>
      </rPr>
      <t>1</t>
    </r>
  </si>
  <si>
    <r>
      <t>$620,000 to $629,999</t>
    </r>
    <r>
      <rPr>
        <vertAlign val="superscript"/>
        <sz val="12"/>
        <rFont val="Arial Narrow"/>
        <family val="2"/>
      </rPr>
      <t>1</t>
    </r>
  </si>
  <si>
    <r>
      <t>$370,000 to $379,999</t>
    </r>
    <r>
      <rPr>
        <vertAlign val="superscript"/>
        <sz val="12"/>
        <rFont val="Arial Narrow"/>
        <family val="2"/>
      </rPr>
      <t>1</t>
    </r>
  </si>
  <si>
    <r>
      <t>$520,000 to $529,999</t>
    </r>
    <r>
      <rPr>
        <vertAlign val="superscript"/>
        <sz val="12"/>
        <rFont val="Arial Narrow"/>
        <family val="2"/>
      </rPr>
      <t>1</t>
    </r>
  </si>
  <si>
    <r>
      <t>$400,000 to $409,999</t>
    </r>
    <r>
      <rPr>
        <vertAlign val="superscript"/>
        <sz val="12"/>
        <rFont val="Arial Narrow"/>
        <family val="2"/>
      </rPr>
      <t>1</t>
    </r>
  </si>
  <si>
    <r>
      <t>$380,000 to $389,999</t>
    </r>
    <r>
      <rPr>
        <vertAlign val="superscript"/>
        <sz val="12"/>
        <rFont val="Arial Narrow"/>
        <family val="2"/>
      </rPr>
      <t>1</t>
    </r>
  </si>
  <si>
    <r>
      <t>$170,000 to $179,999</t>
    </r>
    <r>
      <rPr>
        <vertAlign val="superscript"/>
        <sz val="12"/>
        <rFont val="Arial Narrow"/>
        <family val="2"/>
      </rPr>
      <t>1</t>
    </r>
  </si>
  <si>
    <r>
      <t>$300,000 to $309,999</t>
    </r>
    <r>
      <rPr>
        <vertAlign val="superscript"/>
        <sz val="12"/>
        <rFont val="Arial Narrow"/>
        <family val="2"/>
      </rPr>
      <t>1</t>
    </r>
  </si>
  <si>
    <r>
      <t>$260,000 to $269,999</t>
    </r>
    <r>
      <rPr>
        <vertAlign val="superscript"/>
        <sz val="12"/>
        <rFont val="Arial Narrow"/>
        <family val="2"/>
      </rPr>
      <t>1</t>
    </r>
  </si>
  <si>
    <r>
      <t>$200,000 to $209,999</t>
    </r>
    <r>
      <rPr>
        <vertAlign val="superscript"/>
        <sz val="12"/>
        <rFont val="Arial Narrow"/>
        <family val="2"/>
      </rPr>
      <t>1</t>
    </r>
  </si>
  <si>
    <r>
      <t>$280,000 to $289,999</t>
    </r>
    <r>
      <rPr>
        <vertAlign val="superscript"/>
        <sz val="12"/>
        <rFont val="Arial Narrow"/>
        <family val="2"/>
      </rPr>
      <t>1</t>
    </r>
  </si>
  <si>
    <r>
      <t>$460,000 to $469,999</t>
    </r>
    <r>
      <rPr>
        <vertAlign val="superscript"/>
        <sz val="12"/>
        <rFont val="Arial Narrow"/>
        <family val="2"/>
      </rPr>
      <t>1</t>
    </r>
  </si>
  <si>
    <r>
      <t>$220,000 to $229,999</t>
    </r>
    <r>
      <rPr>
        <vertAlign val="superscript"/>
        <sz val="12"/>
        <rFont val="Arial Narrow"/>
        <family val="2"/>
      </rPr>
      <t>1</t>
    </r>
  </si>
  <si>
    <r>
      <t>$570,000 to $579,999</t>
    </r>
    <r>
      <rPr>
        <vertAlign val="superscript"/>
        <sz val="12"/>
        <rFont val="Arial Narrow"/>
        <family val="2"/>
      </rPr>
      <t>1</t>
    </r>
  </si>
  <si>
    <r>
      <t>$160,000 to $169,999</t>
    </r>
    <r>
      <rPr>
        <vertAlign val="superscript"/>
        <sz val="12"/>
        <rFont val="Arial Narrow"/>
        <family val="2"/>
      </rPr>
      <t>1</t>
    </r>
  </si>
  <si>
    <r>
      <t>$250,000 to $259,999</t>
    </r>
    <r>
      <rPr>
        <vertAlign val="superscript"/>
        <sz val="12"/>
        <rFont val="Arial Narrow"/>
        <family val="2"/>
      </rPr>
      <t>1</t>
    </r>
  </si>
  <si>
    <t>Name</t>
  </si>
  <si>
    <t>Ms Ailsa Claire</t>
  </si>
  <si>
    <t>Ms Helen Mason</t>
  </si>
  <si>
    <t xml:space="preserve">Ms Debbie Chin </t>
  </si>
  <si>
    <t>Counties-Manukau DHB</t>
  </si>
  <si>
    <t>Mr Geraint Martin</t>
  </si>
  <si>
    <t>Hawke’s Bay DHB</t>
  </si>
  <si>
    <t>Dr Kevin Snee</t>
  </si>
  <si>
    <t>Hutt DHB</t>
  </si>
  <si>
    <t>Dr Ashley Bloomfield</t>
  </si>
  <si>
    <t>Mr Ron Dunham</t>
  </si>
  <si>
    <t>Mrs Kathryn Cook</t>
  </si>
  <si>
    <t>Dr Peter Bramley</t>
  </si>
  <si>
    <t>Dr Nick Chamberlain</t>
  </si>
  <si>
    <t>Mr Nigel Trainor</t>
  </si>
  <si>
    <t xml:space="preserve">Mr Jim Green </t>
  </si>
  <si>
    <t>Taranaki DHB</t>
  </si>
  <si>
    <t>Ms Rosemary Clements</t>
  </si>
  <si>
    <t>Dr Nigel Murray</t>
  </si>
  <si>
    <t>Ms Adri Isbister</t>
  </si>
  <si>
    <t>Dr Dale Bramley</t>
  </si>
  <si>
    <t>Ms Julie Patterson</t>
  </si>
  <si>
    <t>Mr Russell Simpson</t>
  </si>
  <si>
    <t>Mr Chris Fleming</t>
  </si>
  <si>
    <t>Mr Derek McCormack</t>
  </si>
  <si>
    <t>Mr Christopher Collins</t>
  </si>
  <si>
    <t>Prof. Robin Pollard</t>
  </si>
  <si>
    <t>Dr Peter Brothers</t>
  </si>
  <si>
    <t>Mr Gus Gilmore</t>
  </si>
  <si>
    <t>$340,000 to $349,999</t>
  </si>
  <si>
    <t>Dr Mark Ewen</t>
  </si>
  <si>
    <t>Dr Caroline Seelig</t>
  </si>
  <si>
    <t>Mr Phil Ker</t>
  </si>
  <si>
    <t>Ms Penelope Simmonds</t>
  </si>
  <si>
    <t>Mr Alex Cabrera</t>
  </si>
  <si>
    <t>Ms Mereana Selby</t>
  </si>
  <si>
    <t>Dr Leon de Wet Fourie</t>
  </si>
  <si>
    <t>Ms Leeza Boyce</t>
  </si>
  <si>
    <t>$750,000 to $759,999</t>
  </si>
  <si>
    <t>Dr Rod Carr</t>
  </si>
  <si>
    <t>Mr Mark Flowers</t>
  </si>
  <si>
    <t>Ms Barbara George</t>
  </si>
  <si>
    <t>Mr Chris Gosling</t>
  </si>
  <si>
    <t>Mr Tony Gray</t>
  </si>
  <si>
    <t>Mr Liam Sloan</t>
  </si>
  <si>
    <t>Dr Richard Ede</t>
  </si>
  <si>
    <t>Mr Scott Pickering</t>
  </si>
  <si>
    <t>Dr Mary Quin</t>
  </si>
  <si>
    <t>Ms Victoria Crone</t>
  </si>
  <si>
    <t>Mr Graeme Harris</t>
  </si>
  <si>
    <t>Mr Ian Simpson</t>
  </si>
  <si>
    <t>Mr Sid Miller</t>
  </si>
  <si>
    <t>Mr Grant McPherson</t>
  </si>
  <si>
    <t>Mr Andrew Casely</t>
  </si>
  <si>
    <t>Dr Allan Freeth</t>
  </si>
  <si>
    <t>Mr Clive Nelson</t>
  </si>
  <si>
    <t>Dr Janice Wilson</t>
  </si>
  <si>
    <t>Prof. Kathryn McPherson</t>
  </si>
  <si>
    <t>Mr Andrew McKenzie</t>
  </si>
  <si>
    <t>Mr Keith Manch</t>
  </si>
  <si>
    <t>Mr Peter Beggs</t>
  </si>
  <si>
    <t>Ms Samantha Cliffe</t>
  </si>
  <si>
    <t>Dr Karen Poutasi</t>
  </si>
  <si>
    <t>Mr Stephen England-Hall</t>
  </si>
  <si>
    <t>Mr Kevin Bowler</t>
  </si>
  <si>
    <t>Mr Peter Chrisp</t>
  </si>
  <si>
    <t>Mr Fergus Gammie</t>
  </si>
  <si>
    <t>Mr Kevin Lampen-Smith</t>
  </si>
  <si>
    <t>Mr Sean McKinley</t>
  </si>
  <si>
    <t>Ms Sarah Clark</t>
  </si>
  <si>
    <t>Mr Peter Miskimmin</t>
  </si>
  <si>
    <t>Mr Tim Fowler</t>
  </si>
  <si>
    <t>Ms Nicole Rosie</t>
  </si>
  <si>
    <t>Mr Stephen Wainright</t>
  </si>
  <si>
    <t>Mr Sean Gray</t>
  </si>
  <si>
    <t>Mr Dave Gibson</t>
  </si>
  <si>
    <t>Mr Andrew Coleman</t>
  </si>
  <si>
    <t>Mr Robert Smith</t>
  </si>
  <si>
    <t>Mr Larry Parr</t>
  </si>
  <si>
    <t>Mr Ngāhiwi Apanui</t>
  </si>
  <si>
    <t>Ms Belinda Moffat</t>
  </si>
  <si>
    <t xml:space="preserve">Mr Warren Allen </t>
  </si>
  <si>
    <t>Mr Rob Everett</t>
  </si>
  <si>
    <t>Ms Cynthia Brophy</t>
  </si>
  <si>
    <t>Mr Daiman Smith</t>
  </si>
  <si>
    <t>Ms Lois Hutchinson</t>
  </si>
  <si>
    <t>Mr Philip Cryer</t>
  </si>
  <si>
    <t>Mr Alex Baumann</t>
  </si>
  <si>
    <t>Mr Chris Aiken</t>
  </si>
  <si>
    <t>Ms Alexandra Allan</t>
  </si>
  <si>
    <t>Mr Paul Baxter</t>
  </si>
  <si>
    <t>Mr Eric Pyle</t>
  </si>
  <si>
    <t>Mr Wayne Pickup</t>
  </si>
  <si>
    <t>Mr Rick Ellis</t>
  </si>
  <si>
    <t>Mr John Bishara</t>
  </si>
  <si>
    <t>Ms Jane Wrightson</t>
  </si>
  <si>
    <t>Mr Brent Alderton</t>
  </si>
  <si>
    <t>Mr Graeme Steel</t>
  </si>
  <si>
    <t>Mr Carl Hansen</t>
  </si>
  <si>
    <t>Ms Sarah Fitt</t>
  </si>
  <si>
    <t>Mr Rhys Jones</t>
  </si>
  <si>
    <t>Ms Annabelle Sheehan</t>
  </si>
  <si>
    <t>Mr Chris Lyman</t>
  </si>
  <si>
    <t>Ms Adrienne Meikle</t>
  </si>
  <si>
    <t>Mr Nick Paterson</t>
  </si>
  <si>
    <t>Mr Andrew Hudson</t>
  </si>
  <si>
    <t>Mr Michael Scott</t>
  </si>
  <si>
    <t>Universal College of Learning</t>
  </si>
  <si>
    <t>Dr Llewellyn Richards</t>
  </si>
  <si>
    <t>Accreditation Council (International Accreditation New Zealand)</t>
  </si>
  <si>
    <t>Telarc Ltd</t>
  </si>
  <si>
    <t>HLC Ltd (previously named Hobsonville Land Company)</t>
  </si>
  <si>
    <r>
      <t>$40,000 to $49,999</t>
    </r>
    <r>
      <rPr>
        <vertAlign val="superscript"/>
        <sz val="12"/>
        <rFont val="Arial Narrow"/>
        <family val="2"/>
      </rPr>
      <t>1</t>
    </r>
  </si>
  <si>
    <r>
      <t>$130,000 to $139,999</t>
    </r>
    <r>
      <rPr>
        <vertAlign val="superscript"/>
        <sz val="12"/>
        <rFont val="Arial Narrow"/>
        <family val="2"/>
      </rPr>
      <t>1</t>
    </r>
  </si>
  <si>
    <r>
      <t>$60,000 to $69,999</t>
    </r>
    <r>
      <rPr>
        <vertAlign val="superscript"/>
        <sz val="12"/>
        <rFont val="Arial Narrow"/>
        <family val="2"/>
      </rPr>
      <t>2</t>
    </r>
  </si>
  <si>
    <r>
      <t>$170,000 to $179,999</t>
    </r>
    <r>
      <rPr>
        <vertAlign val="superscript"/>
        <sz val="12"/>
        <rFont val="Arial Narrow"/>
        <family val="2"/>
      </rPr>
      <t>2</t>
    </r>
  </si>
  <si>
    <r>
      <t>$140,000 to $149,999</t>
    </r>
    <r>
      <rPr>
        <vertAlign val="superscript"/>
        <sz val="12"/>
        <rFont val="Arial Narrow"/>
        <family val="2"/>
      </rPr>
      <t>2</t>
    </r>
  </si>
  <si>
    <t>1. Part year from 1 July 2016 to 18 November 2016
2. Part year from 24 January 2017 to 30 June 2017</t>
  </si>
  <si>
    <r>
      <t>$280,000 to $289,999</t>
    </r>
    <r>
      <rPr>
        <vertAlign val="superscript"/>
        <sz val="12"/>
        <rFont val="Arial Narrow"/>
        <family val="2"/>
      </rPr>
      <t>2</t>
    </r>
  </si>
  <si>
    <r>
      <t>$330,000 to $339,999</t>
    </r>
    <r>
      <rPr>
        <vertAlign val="superscript"/>
        <sz val="12"/>
        <rFont val="Arial Narrow"/>
        <family val="2"/>
      </rPr>
      <t>1</t>
    </r>
  </si>
  <si>
    <r>
      <t>$210,000 to $219,999</t>
    </r>
    <r>
      <rPr>
        <vertAlign val="superscript"/>
        <sz val="12"/>
        <rFont val="Arial Narrow"/>
        <family val="2"/>
      </rPr>
      <t>1</t>
    </r>
  </si>
  <si>
    <t>1. Part year from 17 October 2016 to 30 June 2017</t>
  </si>
  <si>
    <r>
      <t>$50,000 to $59,999</t>
    </r>
    <r>
      <rPr>
        <vertAlign val="superscript"/>
        <sz val="12"/>
        <rFont val="Arial Narrow"/>
        <family val="2"/>
      </rPr>
      <t>2</t>
    </r>
  </si>
  <si>
    <t>1. Part year from 1 July 2016 to 26 May 2017
2. Part year from 22 May 2017 to 30 June 2017</t>
  </si>
  <si>
    <r>
      <t>$320,000 to $329,999</t>
    </r>
    <r>
      <rPr>
        <vertAlign val="superscript"/>
        <sz val="12"/>
        <rFont val="Arial Narrow"/>
        <family val="2"/>
      </rPr>
      <t>2</t>
    </r>
  </si>
  <si>
    <r>
      <t>$220,000 to $229,999</t>
    </r>
    <r>
      <rPr>
        <vertAlign val="superscript"/>
        <sz val="12"/>
        <rFont val="Arial Narrow"/>
        <family val="2"/>
      </rPr>
      <t>2</t>
    </r>
  </si>
  <si>
    <t>1. Part year from 1 July 2017 to 5 January 2018
2. Part year from 6 January 2018 to 30 June 2018</t>
  </si>
  <si>
    <r>
      <t>$200,000 to $209,999</t>
    </r>
    <r>
      <rPr>
        <vertAlign val="superscript"/>
        <sz val="12"/>
        <rFont val="Arial Narrow"/>
        <family val="2"/>
      </rPr>
      <t>2</t>
    </r>
  </si>
  <si>
    <r>
      <t>$90,000 to $99,999</t>
    </r>
    <r>
      <rPr>
        <vertAlign val="superscript"/>
        <sz val="12"/>
        <rFont val="Arial Narrow"/>
        <family val="2"/>
      </rPr>
      <t>1</t>
    </r>
  </si>
  <si>
    <r>
      <t>$10,000 to $19,999</t>
    </r>
    <r>
      <rPr>
        <vertAlign val="superscript"/>
        <sz val="12"/>
        <rFont val="Arial Narrow"/>
        <family val="2"/>
      </rPr>
      <t>2</t>
    </r>
  </si>
  <si>
    <t>1. Part year from 1 July 2016 to 3 February 2017
2. Part year from 29 May 2017 to 30 June 2017</t>
  </si>
  <si>
    <r>
      <t>$30,000 to $39,999</t>
    </r>
    <r>
      <rPr>
        <vertAlign val="superscript"/>
        <sz val="12"/>
        <rFont val="Arial Narrow"/>
        <family val="2"/>
      </rPr>
      <t>1</t>
    </r>
  </si>
  <si>
    <r>
      <t>$140,000 to $149,999</t>
    </r>
    <r>
      <rPr>
        <vertAlign val="superscript"/>
        <sz val="12"/>
        <rFont val="Arial Narrow"/>
        <family val="2"/>
      </rPr>
      <t>1</t>
    </r>
  </si>
  <si>
    <t>1. Part year from 1 July 2016 to 9 December 2016
2. Part year from 12 December 2016 to 30 June 2017</t>
  </si>
  <si>
    <t>Toi Ohomai Institute of Technology</t>
  </si>
  <si>
    <t>Ara Institute of Canterbury</t>
  </si>
  <si>
    <t>1. The Chief Executive of the Canterbury DHB also has responsibility for the West Coast DHB</t>
  </si>
  <si>
    <t>1. Part year from 1 July 2017 to 5 October 2017
2. Part year from 16 October 2017 to 30 June 2018</t>
  </si>
  <si>
    <r>
      <t>Canterbury DHB</t>
    </r>
    <r>
      <rPr>
        <vertAlign val="superscript"/>
        <sz val="12"/>
        <color theme="1"/>
        <rFont val="Arial Narrow"/>
        <family val="2"/>
      </rPr>
      <t>1</t>
    </r>
  </si>
  <si>
    <r>
      <t>$270,000 to $279,999</t>
    </r>
    <r>
      <rPr>
        <vertAlign val="superscript"/>
        <sz val="12"/>
        <rFont val="Arial Narrow"/>
        <family val="2"/>
      </rPr>
      <t>1</t>
    </r>
  </si>
  <si>
    <r>
      <t>$500,000 to $509,999</t>
    </r>
    <r>
      <rPr>
        <vertAlign val="superscript"/>
        <sz val="12"/>
        <rFont val="Arial Narrow"/>
        <family val="2"/>
      </rPr>
      <t>1</t>
    </r>
  </si>
  <si>
    <r>
      <t>$330,000 to $339,999</t>
    </r>
    <r>
      <rPr>
        <vertAlign val="superscript"/>
        <sz val="12"/>
        <rFont val="Arial Narrow"/>
        <family val="2"/>
      </rPr>
      <t>2</t>
    </r>
  </si>
  <si>
    <r>
      <t>$630,000 to $639,999</t>
    </r>
    <r>
      <rPr>
        <vertAlign val="superscript"/>
        <sz val="12"/>
        <rFont val="Arial Narrow"/>
        <family val="2"/>
      </rPr>
      <t>1</t>
    </r>
  </si>
  <si>
    <r>
      <t>$110,000 to $119,999</t>
    </r>
    <r>
      <rPr>
        <vertAlign val="superscript"/>
        <sz val="12"/>
        <rFont val="Arial Narrow"/>
        <family val="2"/>
      </rPr>
      <t>1</t>
    </r>
  </si>
  <si>
    <r>
      <t>West Coast DHB
(shared CE with CDHB)</t>
    </r>
    <r>
      <rPr>
        <vertAlign val="superscript"/>
        <sz val="12"/>
        <color theme="1"/>
        <rFont val="Arial Narrow"/>
        <family val="2"/>
      </rPr>
      <t>1</t>
    </r>
  </si>
  <si>
    <t>Ms Carole Heatly</t>
  </si>
  <si>
    <t>* Changes in remuneration between years may be due to time spent in role, changes in remuneration package and the proportion of any performance payment awarded.</t>
  </si>
  <si>
    <t>ACTING (Dr Ashley Bloomfield)</t>
  </si>
  <si>
    <t>ACTING (Dr Gloria Johnson)</t>
  </si>
  <si>
    <t>ACTING (Ms Dale Oliff)</t>
  </si>
  <si>
    <t>INTERIM (Mr Derek Wright)</t>
  </si>
  <si>
    <t>ACTING (Ms Brighid Kelly)</t>
  </si>
  <si>
    <t>Mr Steffan Crausaz</t>
  </si>
  <si>
    <r>
      <t>$220,000 to $229,999</t>
    </r>
    <r>
      <rPr>
        <vertAlign val="superscript"/>
        <sz val="12"/>
        <rFont val="Arial Narrow"/>
        <family val="2"/>
      </rPr>
      <t>3</t>
    </r>
  </si>
  <si>
    <r>
      <t>$160,000 to $169,999</t>
    </r>
    <r>
      <rPr>
        <vertAlign val="superscript"/>
        <sz val="12"/>
        <rFont val="Arial Narrow"/>
        <family val="2"/>
      </rPr>
      <t>3</t>
    </r>
  </si>
  <si>
    <t>ACTING (Dr Mark Ewen)</t>
  </si>
  <si>
    <t>ACTING (Mr Liam Sloan)</t>
  </si>
  <si>
    <t>Ms Fiona Leonard</t>
  </si>
  <si>
    <t>Mr David Wilson</t>
  </si>
  <si>
    <t>Mr Peter Boshier</t>
  </si>
  <si>
    <t>Hon Steve Maharey</t>
  </si>
  <si>
    <t>Mr David Stevenson</t>
  </si>
  <si>
    <t>ACTING (Mr Hemi Rolleston)</t>
  </si>
  <si>
    <r>
      <t>$170,000 to $179,999</t>
    </r>
    <r>
      <rPr>
        <vertAlign val="superscript"/>
        <sz val="12"/>
        <rFont val="Arial Narrow"/>
        <family val="2"/>
      </rPr>
      <t>3</t>
    </r>
  </si>
  <si>
    <t>Mr Martin Matthews</t>
  </si>
  <si>
    <t>ACTING (Mr Brian Walden)</t>
  </si>
  <si>
    <r>
      <t>$110,000 to $119,999</t>
    </r>
    <r>
      <rPr>
        <vertAlign val="superscript"/>
        <sz val="12"/>
        <rFont val="Arial Narrow"/>
        <family val="2"/>
      </rPr>
      <t>2</t>
    </r>
  </si>
  <si>
    <t>Mr Adrian Orr</t>
  </si>
  <si>
    <t>Mr Keith Marshall</t>
  </si>
  <si>
    <t>Ms Lyn Provost</t>
  </si>
  <si>
    <t xml:space="preserve">ACTING (Mr Hugh Kettlewell) </t>
  </si>
  <si>
    <t>Lt Gen. Tim Keating</t>
  </si>
  <si>
    <t>ACTING (Mr Malcolm Menzies )</t>
  </si>
  <si>
    <t>Ms Clare Ward</t>
  </si>
  <si>
    <t>Ms Debbie Power</t>
  </si>
  <si>
    <t>Mr Peter Hughes</t>
  </si>
  <si>
    <t>Mr Andrew Hampton</t>
  </si>
  <si>
    <r>
      <t>$140,000 to $149,999</t>
    </r>
    <r>
      <rPr>
        <vertAlign val="superscript"/>
        <sz val="12"/>
        <rFont val="Arial Narrow"/>
        <family val="2"/>
      </rPr>
      <t>3</t>
    </r>
  </si>
  <si>
    <t>ACTING (Ms Merran Davis)</t>
  </si>
  <si>
    <t>ACTING (Mr Alistair Carruthers)</t>
  </si>
  <si>
    <t>INTERIM (Dr Neil Barnes)</t>
  </si>
  <si>
    <t>ACTING (Ms Julie Patterson)</t>
  </si>
  <si>
    <r>
      <t>$10,000 to $19,999</t>
    </r>
    <r>
      <rPr>
        <vertAlign val="superscript"/>
        <sz val="12"/>
        <rFont val="Arial Narrow"/>
        <family val="2"/>
      </rPr>
      <t>1</t>
    </r>
  </si>
  <si>
    <r>
      <t>$190,000 to $199,999</t>
    </r>
    <r>
      <rPr>
        <vertAlign val="superscript"/>
        <sz val="12"/>
        <rFont val="Arial Narrow"/>
        <family val="2"/>
      </rPr>
      <t>2</t>
    </r>
  </si>
  <si>
    <r>
      <t>$130,000 to $139,999</t>
    </r>
    <r>
      <rPr>
        <vertAlign val="superscript"/>
        <sz val="12"/>
        <rFont val="Arial Narrow"/>
        <family val="2"/>
      </rPr>
      <t>3</t>
    </r>
  </si>
  <si>
    <r>
      <t>$120,000 to $129,999</t>
    </r>
    <r>
      <rPr>
        <vertAlign val="superscript"/>
        <sz val="12"/>
        <rFont val="Arial Narrow"/>
        <family val="2"/>
      </rPr>
      <t>1</t>
    </r>
  </si>
  <si>
    <t>ACTING (Mr Paul McGill)</t>
  </si>
  <si>
    <t>Mr Mike Underhill</t>
  </si>
  <si>
    <t>Ms Margaret Bearsley</t>
  </si>
  <si>
    <t>Mr Gordon MacDonald</t>
  </si>
  <si>
    <r>
      <t>$70,000 to $79,999</t>
    </r>
    <r>
      <rPr>
        <vertAlign val="superscript"/>
        <sz val="12"/>
        <rFont val="Arial Narrow"/>
        <family val="2"/>
      </rPr>
      <t>1</t>
    </r>
  </si>
  <si>
    <r>
      <t>$70,000 to $79,999</t>
    </r>
    <r>
      <rPr>
        <vertAlign val="superscript"/>
        <sz val="12"/>
        <rFont val="Arial Narrow"/>
        <family val="2"/>
      </rPr>
      <t>2</t>
    </r>
  </si>
  <si>
    <t>1. The Families Commission (Superu) was disestablished from 30 June 2018
2. Part year from 1 July 2017 to 30 September 2017
3. Part year from 1 October 2017 to 30 June 2018</t>
  </si>
  <si>
    <t>1. Part year from 1 July 2017 to 31 December 2017
2. Part year from 18 January 2018 to 14 June 2018
3. Part year from 14 June 2018 to 30 June 2018</t>
  </si>
  <si>
    <t>1. Part year from 3 July 2017 to 3 September 2017
2. Part year from 4 September 2017 to 30 June 2018</t>
  </si>
  <si>
    <t>1. Part year from 1 July 2017 to 26 March 2018
2. Part year from 27 March 2018 to 30 June 2018</t>
  </si>
  <si>
    <t>1. Part year from 1 July 2016 to 8 July 2016
2. Part year from 1 July 2016 to 12 September 2016
3. Part year from 12 September 2016 to 30 June 2017</t>
  </si>
  <si>
    <t>1. Part year from 1 July 2016 to 31 December 2016
2. Part year from 1 January to 22 January 2017
3. Part year from 23 January 2017 to 30 June 2017</t>
  </si>
  <si>
    <t>1. Part year from 1 July 2017 to 31 December 2017
2. Part year from 1 January 2018 to 8 June 2018
3. Part year from 11 June 2018 to 30 June 2018</t>
  </si>
  <si>
    <t>1. Part year from 1 July 2016 to 5 May 2017
2. Part year from 24 April 2017 to 30 June 2017</t>
  </si>
  <si>
    <t>1. Part year from 1 July 2017 to 31 December 2017
2. Part year from 1 January 2018 to 30 June 2018</t>
  </si>
  <si>
    <t>1. Fire and Emergency New Zealand was established from 1 July 2017
2. Part year from 1 July 2016 to 5 March 2017
3. Part year from 6 March 2017 to 30 June 2017</t>
  </si>
  <si>
    <t>1. Part year from 1 July 2016 to 28 October 2016
2. Part year from 31 October 2016 to 2 April 2017
3. Part year from 3 April 2017 to 30 June 2017</t>
  </si>
  <si>
    <t>1. Part year from 1 July 2016 to 24 November 2016
2. Part year from 25 November 2016 to 11 December 2016
3. Part year from 12 December 2016 to 30 June 2017</t>
  </si>
  <si>
    <t>1. Part year from 1 July 2016 to 31 July 2016
2. Part year from 1 August 2016 to 27 February 2017
3. Part year from 28 February 2017 to 30 June 2017</t>
  </si>
  <si>
    <t>ACTING (Mr Greg Groufsky)</t>
  </si>
  <si>
    <r>
      <t>$500,000 to $509,999</t>
    </r>
    <r>
      <rPr>
        <vertAlign val="superscript"/>
        <sz val="12"/>
        <rFont val="Arial Narrow"/>
        <family val="2"/>
      </rPr>
      <t>2</t>
    </r>
  </si>
  <si>
    <t>1. Part year from 1 July 2016 to 19 September 2016
2. Part year from 20 September 2016 to 30 June 2017</t>
  </si>
  <si>
    <t>1. Part year from 1 July 2017 to 15 October 2017
2. Part year from 16 October 2017 to 30 June 2018</t>
  </si>
  <si>
    <t>1. Part year from 4 July 2016 to 30 June 2017</t>
  </si>
  <si>
    <t>ACTING (Mr Geoff Williamson)</t>
  </si>
  <si>
    <t>ACTING (Mr Matt Whineray)</t>
  </si>
  <si>
    <t>Prof. Jan Thomas</t>
  </si>
  <si>
    <t>Prof. Wiremu Doherty</t>
  </si>
  <si>
    <t>Prof. Stuart McCutcheon</t>
  </si>
  <si>
    <t>Prof. Harlene Hayne</t>
  </si>
  <si>
    <t>Prof. Neil Quigley</t>
  </si>
  <si>
    <t>Prof. Grant Guilford</t>
  </si>
  <si>
    <t/>
  </si>
  <si>
    <t>1. Part year from 1 July 2016 to 31 January 2017
2. Part year from 1 July 2017 to 2 August 2017
3. Part year from 1 February 2017 to 30 June 2017
4. Part year from 24 May 2017 to 30 June 2017</t>
  </si>
  <si>
    <t>ACTING (Mr Gregory Schollum)</t>
  </si>
  <si>
    <t>ACTING (Dr Peter Bramley)</t>
  </si>
  <si>
    <t>ACTING (Mr Chris Fleming)</t>
  </si>
  <si>
    <t>* Remuneration includes base salary, performance pay, employer contributions to superannuation, and any other benefits specified in each CE’s employment agreement.</t>
  </si>
  <si>
    <t>1. The Chief Executive of the Canterbury DHB also has responsibility for the West Coast DHB
2. A decision on performance pay covering this period has not been finalised – an estimate has been used</t>
  </si>
  <si>
    <r>
      <t>$160,000 to $169,999</t>
    </r>
    <r>
      <rPr>
        <vertAlign val="superscript"/>
        <sz val="12"/>
        <rFont val="Arial Narrow"/>
        <family val="2"/>
      </rPr>
      <t>3,4</t>
    </r>
  </si>
  <si>
    <t>1. Part year from 1 July 2017 to 20 October 2017
2. Part year from 21 October 2017 to 25 January 2018
3. Part year from 26 January 2018 to 30 June 2018
4. A decision on performance pay covering this period has not been finalised – an estimate has been used</t>
  </si>
  <si>
    <t>Table 5:  Remuneration of chief executives and other senior staff under the jurisdiction of the Remuneration Authority</t>
  </si>
  <si>
    <t>Table 2: Remuneration of chief executives of District Health Boards</t>
  </si>
  <si>
    <t>Table 4: Remuneration of chief executives of other Crown entities</t>
  </si>
  <si>
    <r>
      <t>$530,000 to $539,999</t>
    </r>
    <r>
      <rPr>
        <vertAlign val="superscript"/>
        <sz val="12"/>
        <rFont val="Arial Narrow"/>
        <family val="2"/>
      </rPr>
      <t>1</t>
    </r>
  </si>
  <si>
    <r>
      <t>$350,000 to $359,999</t>
    </r>
    <r>
      <rPr>
        <vertAlign val="superscript"/>
        <sz val="12"/>
        <rFont val="Arial Narrow"/>
        <family val="2"/>
      </rPr>
      <t>1</t>
    </r>
  </si>
  <si>
    <r>
      <t>$0 to $9,999</t>
    </r>
    <r>
      <rPr>
        <vertAlign val="superscript"/>
        <sz val="12"/>
        <rFont val="Arial Narrow"/>
        <family val="2"/>
      </rPr>
      <t>1</t>
    </r>
  </si>
  <si>
    <r>
      <t>$320,000 to $329,999</t>
    </r>
    <r>
      <rPr>
        <vertAlign val="superscript"/>
        <sz val="12"/>
        <rFont val="Arial Narrow"/>
        <family val="2"/>
      </rPr>
      <t>3</t>
    </r>
  </si>
  <si>
    <r>
      <t>$290,000 to $299,999</t>
    </r>
    <r>
      <rPr>
        <vertAlign val="superscript"/>
        <sz val="12"/>
        <rFont val="Arial Narrow"/>
        <family val="2"/>
      </rPr>
      <t>1</t>
    </r>
  </si>
  <si>
    <r>
      <t>$10,000 to $19,999</t>
    </r>
    <r>
      <rPr>
        <vertAlign val="superscript"/>
        <sz val="12"/>
        <rFont val="Arial Narrow"/>
        <family val="2"/>
      </rPr>
      <t>3</t>
    </r>
  </si>
  <si>
    <r>
      <t>Wellington Institute of Technology / Whitireia Community Polytechnic</t>
    </r>
    <r>
      <rPr>
        <vertAlign val="superscript"/>
        <sz val="12"/>
        <rFont val="Arial Narrow"/>
        <family val="2"/>
      </rPr>
      <t>1</t>
    </r>
  </si>
  <si>
    <r>
      <t>$60,000 to $69,999</t>
    </r>
    <r>
      <rPr>
        <vertAlign val="superscript"/>
        <sz val="12"/>
        <rFont val="Arial Narrow"/>
        <family val="2"/>
      </rPr>
      <t>1</t>
    </r>
  </si>
  <si>
    <r>
      <t>$50,000 to $59,999</t>
    </r>
    <r>
      <rPr>
        <vertAlign val="superscript"/>
        <sz val="12"/>
        <rFont val="Arial Narrow"/>
        <family val="2"/>
      </rPr>
      <t>1</t>
    </r>
  </si>
  <si>
    <r>
      <t>$300,000 to $309,999</t>
    </r>
    <r>
      <rPr>
        <vertAlign val="superscript"/>
        <sz val="12"/>
        <rFont val="Arial Narrow"/>
        <family val="2"/>
      </rPr>
      <t>2</t>
    </r>
  </si>
  <si>
    <r>
      <t>$190,000 to $199,999</t>
    </r>
    <r>
      <rPr>
        <vertAlign val="superscript"/>
        <sz val="12"/>
        <rFont val="Arial Narrow"/>
        <family val="2"/>
      </rPr>
      <t>3</t>
    </r>
  </si>
  <si>
    <t>1. A decision on performance pay covering this period has not been finalised – an estimate has been used</t>
  </si>
  <si>
    <r>
      <t>$630,000 to $639,999</t>
    </r>
    <r>
      <rPr>
        <vertAlign val="superscript"/>
        <sz val="12"/>
        <rFont val="Arial Narrow"/>
        <family val="2"/>
      </rPr>
      <t>2</t>
    </r>
  </si>
  <si>
    <r>
      <t>$390,000 to $399,999</t>
    </r>
    <r>
      <rPr>
        <vertAlign val="superscript"/>
        <sz val="12"/>
        <rFont val="Arial Narrow"/>
        <family val="2"/>
      </rPr>
      <t>2</t>
    </r>
  </si>
  <si>
    <r>
      <t>Families Commission (Superu)
(DISESTABLISHED)</t>
    </r>
    <r>
      <rPr>
        <vertAlign val="superscript"/>
        <sz val="12"/>
        <rFont val="Arial Narrow"/>
        <family val="2"/>
      </rPr>
      <t>1</t>
    </r>
  </si>
  <si>
    <r>
      <t>Fire and Emergency New Zealand (previously NZ Fire Service Commission)</t>
    </r>
    <r>
      <rPr>
        <vertAlign val="superscript"/>
        <sz val="12"/>
        <rFont val="Arial Narrow"/>
        <family val="2"/>
      </rPr>
      <t>1</t>
    </r>
  </si>
  <si>
    <t>1. Part year from 1 July 2017 to 31 January 2018
2. Part year from 1 January 2018 to 30 June 2018</t>
  </si>
  <si>
    <t>1. Part year from 1 July 2017 to 26 October 2017 
2. Part year from 27 October 2017 to 30 June 2018</t>
  </si>
  <si>
    <r>
      <t>$100,000 to $109,999</t>
    </r>
    <r>
      <rPr>
        <vertAlign val="superscript"/>
        <sz val="12"/>
        <rFont val="Arial Narrow"/>
        <family val="2"/>
      </rPr>
      <t>3</t>
    </r>
  </si>
  <si>
    <t>ACTING (Prof. James McWha)</t>
  </si>
  <si>
    <r>
      <t>$110,000 to $119,999</t>
    </r>
    <r>
      <rPr>
        <vertAlign val="superscript"/>
        <sz val="12"/>
        <rFont val="Arial Narrow"/>
        <family val="2"/>
      </rPr>
      <t>3</t>
    </r>
  </si>
  <si>
    <r>
      <t>$40,000 to $49,999</t>
    </r>
    <r>
      <rPr>
        <vertAlign val="superscript"/>
        <sz val="12"/>
        <rFont val="Arial Narrow"/>
        <family val="2"/>
      </rPr>
      <t>2</t>
    </r>
  </si>
  <si>
    <t>1. Part year from 1 July 2016 to 31 August 2016
2. Part year from 1 September 2016 to 9 October 2016
3. A decision on performance pay covering this period has not been finalised – an estimate has been used
4. Part year from 10 October 2016 to 30 June 2017</t>
  </si>
  <si>
    <r>
      <t>$150,000 to $159,999</t>
    </r>
    <r>
      <rPr>
        <vertAlign val="superscript"/>
        <sz val="12"/>
        <rFont val="Arial Narrow"/>
        <family val="2"/>
      </rPr>
      <t>4</t>
    </r>
  </si>
  <si>
    <r>
      <t>$210,000 to $219,999</t>
    </r>
    <r>
      <rPr>
        <vertAlign val="superscript"/>
        <sz val="12"/>
        <rFont val="Arial Narrow"/>
        <family val="2"/>
      </rPr>
      <t>3</t>
    </r>
  </si>
  <si>
    <t>1. Part year from 1 July 2016 to 16 December 2016
2. Part year from 19 December to 30 December 2016 and 4 January to 10 February 2017
3. Part year from 13 February 2017 to 30 June 2017</t>
  </si>
  <si>
    <r>
      <t>$120,000 to $129,999</t>
    </r>
    <r>
      <rPr>
        <vertAlign val="superscript"/>
        <sz val="12"/>
        <rFont val="Arial Narrow"/>
        <family val="2"/>
      </rPr>
      <t>2</t>
    </r>
  </si>
  <si>
    <t>1. Part year from 1 July 2017 to 5 January 2018
2. Figure includes a component relating to a job resizing decision
3. Part year from 8 January 2018 to 30 June 2018
4. A decision on performance pay covering this period has not been finalised – an estimate has been used</t>
  </si>
  <si>
    <t>1. Figure includes a component relating to a job resizing decision</t>
  </si>
  <si>
    <t>1. A decision on performance pay covering this period has not been finalised – an estimate has been used
2. Figure includes a component relating to a job resizing decision</t>
  </si>
  <si>
    <r>
      <t>$170,000 to $179,999</t>
    </r>
    <r>
      <rPr>
        <vertAlign val="superscript"/>
        <sz val="12"/>
        <rFont val="Arial Narrow"/>
        <family val="2"/>
      </rPr>
      <t>1,2</t>
    </r>
  </si>
  <si>
    <r>
      <t>$250,000 to $259,999</t>
    </r>
    <r>
      <rPr>
        <vertAlign val="superscript"/>
        <sz val="12"/>
        <rFont val="Arial Narrow"/>
        <family val="2"/>
      </rPr>
      <t>2,3</t>
    </r>
  </si>
  <si>
    <r>
      <t>$540,000 to $549,999</t>
    </r>
    <r>
      <rPr>
        <vertAlign val="superscript"/>
        <sz val="12"/>
        <rFont val="Arial Narrow"/>
        <family val="2"/>
      </rPr>
      <t>1,2</t>
    </r>
  </si>
  <si>
    <r>
      <t>$1,210,000 to $1,219,999</t>
    </r>
    <r>
      <rPr>
        <vertAlign val="superscript"/>
        <sz val="12"/>
        <rFont val="Arial Narrow"/>
        <family val="2"/>
      </rPr>
      <t>1,3</t>
    </r>
  </si>
  <si>
    <r>
      <t xml:space="preserve">Remuneration package as at 30 June 2017 (or last day in role)
</t>
    </r>
    <r>
      <rPr>
        <sz val="10.4"/>
        <color theme="1"/>
        <rFont val="Arial Narrow"/>
        <family val="2"/>
      </rPr>
      <t>see Notes above for adjustments</t>
    </r>
  </si>
  <si>
    <t>$760,000 to $769,999</t>
  </si>
  <si>
    <r>
      <t>$170,000 to $179,999</t>
    </r>
    <r>
      <rPr>
        <vertAlign val="superscript"/>
        <sz val="12"/>
        <rFont val="Arial Narrow"/>
        <family val="2"/>
      </rPr>
      <t>4</t>
    </r>
  </si>
  <si>
    <t>ACTING (less than 3 months)</t>
  </si>
  <si>
    <t>1. Part year from 1 July 2016 to 31 August 2016
2. Part year from 1 September 2016 to 18 September 2016 - remuneration figures not available
3. Part year from 19 September 2016 to 28 February 2017
4. Part year from 1 March 2017 to 30 June 2017</t>
  </si>
  <si>
    <r>
      <t xml:space="preserve">Remuneration package as at 30 June 2018 (or last day in role)
</t>
    </r>
    <r>
      <rPr>
        <sz val="10.4"/>
        <color theme="1"/>
        <rFont val="Arial Narrow"/>
        <family val="2"/>
      </rPr>
      <t>see Notes above for adjustments</t>
    </r>
  </si>
  <si>
    <r>
      <t>$60,000 to $69,999</t>
    </r>
    <r>
      <rPr>
        <vertAlign val="superscript"/>
        <sz val="12"/>
        <rFont val="Arial Narrow"/>
        <family val="2"/>
      </rPr>
      <t>3,4</t>
    </r>
  </si>
  <si>
    <r>
      <t>$50,000 to $59,999</t>
    </r>
    <r>
      <rPr>
        <vertAlign val="superscript"/>
        <sz val="12"/>
        <rFont val="Arial Narrow"/>
        <family val="2"/>
      </rPr>
      <t>4,5</t>
    </r>
  </si>
  <si>
    <t>1. Part year from 1 July 2017 to 1 September 2017 
2. Figure includes a component relating to a job resizing decision made before 2016/17
3. Part year from 14 August 2017 to 6 May 2018
4. Part year from 7 May 2018 to 30 June 2018
5. A decision on performance pay covering this period has not been finalised – an estimate has been used</t>
  </si>
  <si>
    <t>1. Part year from 1 July 2017 to 12 January 2018 
2. Part year from 15 January 2018 to 6 May 2018 - remuneration figures not available
3. Part year from 7 May 2018 to 30 June 2018
4. A decision on performance pay covering this period has not been finalised – an estimate has been used</t>
  </si>
  <si>
    <t>1. Part year from 1 July 2017 to 28 July 2017
2. Part year from 31 July 2017 to 30 June 2018</t>
  </si>
  <si>
    <t>Nelson-Marlborough Institute of Technology</t>
  </si>
  <si>
    <t>Te Wānanga o Aotearoa</t>
  </si>
  <si>
    <t>Dr Jim Mather</t>
  </si>
  <si>
    <t>Te Wānanga o Raukawa</t>
  </si>
  <si>
    <t>Te Whare Wānanga  o Awanuiārangi</t>
  </si>
  <si>
    <t>Museum of New Zealand Te Papa Tongarewa Board</t>
  </si>
  <si>
    <t>1. Part year from 1 July 2016 to 16 September 2016
2. Part year 15 August 2016 to 2 April 2017
3. Part year from 3 April 2017 to 30 June 2017</t>
  </si>
  <si>
    <r>
      <t>$600,000 to $609,999</t>
    </r>
    <r>
      <rPr>
        <vertAlign val="superscript"/>
        <sz val="12"/>
        <color theme="1"/>
        <rFont val="Arial Narrow"/>
        <family val="2"/>
      </rPr>
      <t>2</t>
    </r>
  </si>
  <si>
    <r>
      <t>$20,000 to $29,999</t>
    </r>
    <r>
      <rPr>
        <vertAlign val="superscript"/>
        <sz val="12"/>
        <rFont val="Arial Narrow"/>
        <family val="2"/>
      </rPr>
      <t>3</t>
    </r>
  </si>
  <si>
    <r>
      <t>$230,000 to $239,999</t>
    </r>
    <r>
      <rPr>
        <vertAlign val="superscript"/>
        <sz val="12"/>
        <rFont val="Arial Narrow"/>
        <family val="2"/>
      </rPr>
      <t>1</t>
    </r>
  </si>
  <si>
    <t>1. Part year from 19 September 2016 to 30 April 2017
2. Part year from 1 May 2017 to 30 June 2017</t>
  </si>
  <si>
    <r>
      <t>$410,000 to $419,999</t>
    </r>
    <r>
      <rPr>
        <vertAlign val="superscript"/>
        <sz val="12"/>
        <rFont val="Arial Narrow"/>
        <family val="2"/>
      </rPr>
      <t>1</t>
    </r>
  </si>
  <si>
    <r>
      <t>$640,000 to $649,999</t>
    </r>
    <r>
      <rPr>
        <vertAlign val="superscript"/>
        <sz val="12"/>
        <rFont val="Arial Narrow"/>
        <family val="2"/>
      </rPr>
      <t>1</t>
    </r>
  </si>
  <si>
    <t>1. Part year from 1 July 2017 to 1 September 2017
2. Part year from 22 January 2018 to 30 June 2018</t>
  </si>
  <si>
    <r>
      <t>Careers New Zealand
(DISESTABLISHED)</t>
    </r>
    <r>
      <rPr>
        <vertAlign val="superscript"/>
        <sz val="12"/>
        <rFont val="Arial Narrow"/>
        <family val="2"/>
      </rPr>
      <t>1</t>
    </r>
  </si>
  <si>
    <r>
      <t>$410,000 to $419,999</t>
    </r>
    <r>
      <rPr>
        <vertAlign val="superscript"/>
        <sz val="12"/>
        <rFont val="Arial Narrow"/>
        <family val="2"/>
      </rPr>
      <t>1,2</t>
    </r>
  </si>
  <si>
    <r>
      <t>$470,000 to $479,999</t>
    </r>
    <r>
      <rPr>
        <vertAlign val="superscript"/>
        <sz val="12"/>
        <rFont val="Arial Narrow"/>
        <family val="2"/>
      </rPr>
      <t>1</t>
    </r>
  </si>
  <si>
    <r>
      <t>$260,000 to $269,999</t>
    </r>
    <r>
      <rPr>
        <vertAlign val="superscript"/>
        <sz val="12"/>
        <rFont val="Arial Narrow"/>
        <family val="2"/>
      </rPr>
      <t>3</t>
    </r>
  </si>
  <si>
    <r>
      <t>$50,000 to $59,999</t>
    </r>
    <r>
      <rPr>
        <vertAlign val="superscript"/>
        <sz val="12"/>
        <rFont val="Arial Narrow"/>
        <family val="2"/>
      </rPr>
      <t>4</t>
    </r>
  </si>
  <si>
    <r>
      <t>$230,000 to $239,999</t>
    </r>
    <r>
      <rPr>
        <vertAlign val="superscript"/>
        <sz val="12"/>
        <rFont val="Arial Narrow"/>
        <family val="2"/>
      </rPr>
      <t>2</t>
    </r>
  </si>
  <si>
    <t>** Crown entity Boards are responsible to Ministers for the performance of their organisation and are responsible for the employment of their chief executives, including managing, assessing, and rewarding their performance in the role.</t>
  </si>
  <si>
    <t>1. Figure includes a component relating to a job resizing decision
2. Figure reflects a decision by the Board that was different to SSC advice**
3. Figure includes a component relating to a job resizing decision made before 2016/17</t>
  </si>
  <si>
    <t>1. Figure provided by Board. For further information see Guardians’ 2018 annual report
2. Part year from 1 July 2017 to 16 March 2018
3. Figure reflects a decision by the Board that was different to SSC advice**
4. Part year from 17 March 2018 to 30 June 2018 - remuneration figures not available</t>
  </si>
  <si>
    <t>* Remuneration excludes end-of-term payments, and performance pay or back pay relating to previous years, as these reflect remuneration already accrued.</t>
  </si>
  <si>
    <t>Table 1:  Remuneration of Public Service chief executives</t>
  </si>
  <si>
    <t>The State Services Commissioner is the employer of the following Public Service chief executives and sets their remuneration.</t>
  </si>
  <si>
    <t>* The Remuneration Authority sets the remuneration of chief executives and other senior officers of the State Services Commission and the Crown Law Office: see Table 5.</t>
  </si>
  <si>
    <t xml:space="preserve">Name </t>
  </si>
  <si>
    <t xml:space="preserve">Notes </t>
  </si>
  <si>
    <t>Mr Lou Sanson</t>
  </si>
  <si>
    <t>Department of Corrections</t>
  </si>
  <si>
    <t>Mr Ray Smith</t>
  </si>
  <si>
    <t>$560,000 to $569,999</t>
  </si>
  <si>
    <t>Department of Internal Affairs</t>
  </si>
  <si>
    <t>Mr Colin MacDonald</t>
  </si>
  <si>
    <t>Department of the Prime Minister and Cabinet</t>
  </si>
  <si>
    <t>Mr Andrew Kibblewhite</t>
  </si>
  <si>
    <t>Education Review Office</t>
  </si>
  <si>
    <t>Ms Iona Holsted</t>
  </si>
  <si>
    <t>1. Part year from 1 July 2016 to last day in office 4 December 2016
2. Part year from 5 December 2016 to 23 January 2017
3. Part year from 24 January 2017 to 20 June 2017
4. Part year from 21 June 2017 to 30 June 2017</t>
  </si>
  <si>
    <r>
      <t>$20,000 - $29,999</t>
    </r>
    <r>
      <rPr>
        <vertAlign val="superscript"/>
        <sz val="12"/>
        <rFont val="Arial Narrow"/>
        <family val="2"/>
      </rPr>
      <t>2</t>
    </r>
  </si>
  <si>
    <t>Mr Nicholas Pole</t>
  </si>
  <si>
    <r>
      <t>$0 to $9,999</t>
    </r>
    <r>
      <rPr>
        <vertAlign val="superscript"/>
        <sz val="12"/>
        <color theme="1"/>
        <rFont val="Arial Narrow"/>
        <family val="2"/>
      </rPr>
      <t>4</t>
    </r>
  </si>
  <si>
    <t>Government Communications Security Bureau</t>
  </si>
  <si>
    <r>
      <t>$330,000 to $339,999</t>
    </r>
    <r>
      <rPr>
        <vertAlign val="superscript"/>
        <sz val="12"/>
        <color theme="1"/>
        <rFont val="Arial Narrow"/>
        <family val="2"/>
      </rPr>
      <t>1</t>
    </r>
  </si>
  <si>
    <t>Inland Revenue Department</t>
  </si>
  <si>
    <t>Ms Naomi Ferguson</t>
  </si>
  <si>
    <t>Land Information New Zealand</t>
  </si>
  <si>
    <t>Mr Peter Mersi</t>
  </si>
  <si>
    <r>
      <t>$10,000 to $19,999</t>
    </r>
    <r>
      <rPr>
        <vertAlign val="superscript"/>
        <sz val="12"/>
        <color theme="1"/>
        <rFont val="Arial Narrow"/>
        <family val="2"/>
      </rPr>
      <t>1</t>
    </r>
  </si>
  <si>
    <t>1. Part year from 1 July 2016 to last day in office 17 July 2016
2. Part year from 4 July 2016 to 30 October 2016
3. Part year from 31 October 2016 - 30 June 2017</t>
  </si>
  <si>
    <r>
      <t>$130,000 to $139,999</t>
    </r>
    <r>
      <rPr>
        <vertAlign val="superscript"/>
        <sz val="12"/>
        <color theme="1"/>
        <rFont val="Arial Narrow"/>
        <family val="2"/>
      </rPr>
      <t>2</t>
    </r>
  </si>
  <si>
    <t>Mr Andrew Crisp</t>
  </si>
  <si>
    <t>$480,000 to $489,999</t>
  </si>
  <si>
    <r>
      <t>$440,000 to $449,999</t>
    </r>
    <r>
      <rPr>
        <vertAlign val="superscript"/>
        <sz val="12"/>
        <color theme="1"/>
        <rFont val="Arial Narrow"/>
        <family val="2"/>
      </rPr>
      <t>3</t>
    </r>
  </si>
  <si>
    <t>Ministry for Culture and Heritage</t>
  </si>
  <si>
    <t>Mr Paul James</t>
  </si>
  <si>
    <t>Ministry for Pacific Peoples</t>
  </si>
  <si>
    <t>Ms Pauline Winter</t>
  </si>
  <si>
    <t>1. Part year from 1 July 2016 to last day in office 22 June 2017
2. Part year from 23 June 2017 to 30 June 2017
3. Part year from 3 July 2017 to 30 June 2018</t>
  </si>
  <si>
    <r>
      <t>$0 to $9,999</t>
    </r>
    <r>
      <rPr>
        <vertAlign val="superscript"/>
        <sz val="12"/>
        <rFont val="Arial Narrow"/>
        <family val="2"/>
      </rPr>
      <t>2</t>
    </r>
  </si>
  <si>
    <r>
      <t>$290,000 to $299,999</t>
    </r>
    <r>
      <rPr>
        <vertAlign val="superscript"/>
        <sz val="12"/>
        <color theme="1"/>
        <rFont val="Arial Narrow"/>
        <family val="2"/>
      </rPr>
      <t>3</t>
    </r>
  </si>
  <si>
    <t>Ministry for Primary Industries</t>
  </si>
  <si>
    <t>Mr Martyn Dunne</t>
  </si>
  <si>
    <t>Ministry for the Environment</t>
  </si>
  <si>
    <r>
      <t>$490,000 to $499,999</t>
    </r>
    <r>
      <rPr>
        <vertAlign val="superscript"/>
        <sz val="12"/>
        <color theme="1"/>
        <rFont val="Arial Narrow"/>
        <family val="2"/>
      </rPr>
      <t>1</t>
    </r>
  </si>
  <si>
    <t xml:space="preserve">1. Figure includes a component relating to a job resizing decision </t>
  </si>
  <si>
    <r>
      <t>$500,000 to $509,999</t>
    </r>
    <r>
      <rPr>
        <vertAlign val="superscript"/>
        <sz val="12"/>
        <color theme="1"/>
        <rFont val="Arial Narrow"/>
        <family val="2"/>
      </rPr>
      <t>1</t>
    </r>
  </si>
  <si>
    <t>1. Part year. Although the Ministry was established April 2017, the CE had been acting since 5 September 2016</t>
  </si>
  <si>
    <t>Ministry for Women</t>
  </si>
  <si>
    <t>1. Part year from 1 July 2016 to last day in office 23 September 2016
2. Part year from 24 September 2016 to 2 October 2016 and 1 March 2017 to 18 June 2017
3. Part year from 3 October 2016 to 28 February 2017
4. Part year from 19 June 2017 to 30 June 2017</t>
  </si>
  <si>
    <t>Ms Renee Graham</t>
  </si>
  <si>
    <t>Ministry of Business, Innovation and Employment</t>
  </si>
  <si>
    <t>Mr David Smol</t>
  </si>
  <si>
    <t>$690,000-$699,999</t>
  </si>
  <si>
    <t>Ms Helene Quilter</t>
  </si>
  <si>
    <t>$450,000-$459,999</t>
  </si>
  <si>
    <t>Ministry of Education</t>
  </si>
  <si>
    <r>
      <t>$180,000 to $189,999</t>
    </r>
    <r>
      <rPr>
        <vertAlign val="superscript"/>
        <sz val="12"/>
        <color theme="1"/>
        <rFont val="Arial Narrow"/>
        <family val="2"/>
      </rPr>
      <t>2</t>
    </r>
  </si>
  <si>
    <t>$590,000 to$599,999</t>
  </si>
  <si>
    <r>
      <t>$340,000 to 349,999</t>
    </r>
    <r>
      <rPr>
        <vertAlign val="superscript"/>
        <sz val="12"/>
        <rFont val="Arial Narrow"/>
        <family val="2"/>
      </rPr>
      <t>3</t>
    </r>
  </si>
  <si>
    <t>Ministry of Foreign Affairs and Trade</t>
  </si>
  <si>
    <t>Mr Brook Barrington</t>
  </si>
  <si>
    <t>Ministry of Health</t>
  </si>
  <si>
    <t>Mr Chai Chuah</t>
  </si>
  <si>
    <t>1. Part year from 1 July 2017 to last day in office 2 February 2018
2. Part year from 5 February 2018 to 10 June 2018 
3. Part year from 11 June 2018 to 30 June 2018</t>
  </si>
  <si>
    <r>
      <t>$210,000 to $219,999</t>
    </r>
    <r>
      <rPr>
        <vertAlign val="superscript"/>
        <sz val="12"/>
        <color theme="1"/>
        <rFont val="Arial Narrow"/>
        <family val="2"/>
      </rPr>
      <t>2</t>
    </r>
  </si>
  <si>
    <r>
      <t>$10,000 to $19,999</t>
    </r>
    <r>
      <rPr>
        <vertAlign val="superscript"/>
        <sz val="12"/>
        <color theme="1"/>
        <rFont val="Arial Narrow"/>
        <family val="2"/>
      </rPr>
      <t>3</t>
    </r>
  </si>
  <si>
    <t>Ministry of Justice</t>
  </si>
  <si>
    <t>Mr Andrew Bridgman</t>
  </si>
  <si>
    <t>Ms Michelle Hippolite</t>
  </si>
  <si>
    <t>Mr Brendan Boyle</t>
  </si>
  <si>
    <t>Ministry of Transport</t>
  </si>
  <si>
    <t>1. Part year from 1 July 2016 to 17 July 2016
2. Part year from 18 July 2016 to 30 June 2017</t>
  </si>
  <si>
    <t>New Zealand Customs Service</t>
  </si>
  <si>
    <t>Ms Carolyn Tremain</t>
  </si>
  <si>
    <t>New Zealand Security Intelligence Service</t>
  </si>
  <si>
    <t>Ms Rebecca Kitteridge</t>
  </si>
  <si>
    <r>
      <t>$340,000 to $349,999</t>
    </r>
    <r>
      <rPr>
        <vertAlign val="superscript"/>
        <sz val="12"/>
        <color theme="1"/>
        <rFont val="Arial Narrow"/>
        <family val="2"/>
      </rPr>
      <t>1</t>
    </r>
  </si>
  <si>
    <t>Mr David Gawn</t>
  </si>
  <si>
    <r>
      <t>$170,000 to $179,999</t>
    </r>
    <r>
      <rPr>
        <vertAlign val="superscript"/>
        <sz val="12"/>
        <color theme="1"/>
        <rFont val="Arial Narrow"/>
        <family val="2"/>
      </rPr>
      <t>1</t>
    </r>
  </si>
  <si>
    <t xml:space="preserve">1. Part year from 31 January 2018 to 30 June 2018. The Agency was formally established on 31 January 2018.   </t>
  </si>
  <si>
    <t>Serious Fraud Office</t>
  </si>
  <si>
    <t>Ms Julie Read</t>
  </si>
  <si>
    <t>Social Investment Agency</t>
  </si>
  <si>
    <r>
      <t>$40,000 to 49,999</t>
    </r>
    <r>
      <rPr>
        <vertAlign val="superscript"/>
        <sz val="12"/>
        <rFont val="Arial Narrow"/>
        <family val="2"/>
      </rPr>
      <t>1</t>
    </r>
  </si>
  <si>
    <t>1. Although the Social Investment Agency was formally established from 1 July 2017 as a standalone departmental agency, it had an acting CE from 8 May 2017 to 30 June 2018</t>
  </si>
  <si>
    <t>Ms Liz MacPherson</t>
  </si>
  <si>
    <t>The Treasury</t>
  </si>
  <si>
    <t>1. Part year from 1 July 2016 to last day in office 3 July 2016
2. Part year from 4 July 2016 to 4 December 2016
3. Part year from 5 December 2016 to 30 June 2017</t>
  </si>
  <si>
    <t>* The Remuneration Authority reviews the remuneration that should apply for each position in its jurisdiction every year.  Section 14 of the Remuneration Authority Act 1977 provides that once the Remuneration Authority has made a determination, the recipients of that determination cannot decline or amend it in any way.</t>
  </si>
  <si>
    <t>* Remuneration excludes end-of-term payments and back pay relating to previous years, as these reflect remuneration already accrued.</t>
  </si>
  <si>
    <r>
      <rPr>
        <sz val="12"/>
        <rFont val="Arial Narrow"/>
        <family val="2"/>
      </rPr>
      <t>$180,000 to $189,999</t>
    </r>
    <r>
      <rPr>
        <vertAlign val="superscript"/>
        <sz val="12"/>
        <rFont val="Arial Narrow"/>
        <family val="2"/>
      </rPr>
      <t>3</t>
    </r>
  </si>
  <si>
    <t>1. On 1 July 2017, the staff and functions of Careers New Zealand transferred to the Tertiary Education Commission
2. Part year from 1 July 2016 to 6 December 2016
3. Part year from 25 November 2016 to 30 June 2017</t>
  </si>
  <si>
    <t>$700,000 to $709,999</t>
  </si>
  <si>
    <t>* Remuneration reported includes base salary, employer contributions to superannuation and any other benefits specified as part of each individual's employment, including conditions agreed by the relevant Minister or monitoring department.</t>
  </si>
  <si>
    <r>
      <t xml:space="preserve">1. Part year from 28 September 2017 to 30 June 2018 </t>
    </r>
    <r>
      <rPr>
        <sz val="12"/>
        <rFont val="Arial Narrow"/>
        <family val="2"/>
      </rPr>
      <t>- see also Table 5</t>
    </r>
  </si>
  <si>
    <t>1. Part year from 1 July 2017 to 27 September 2017 - see also Table 1</t>
  </si>
  <si>
    <t>The Crown entity Board is the employer of the chief executives and sets their remuneration.  Enquiries regarding the information in this table should be referred to the Board Chair.</t>
  </si>
  <si>
    <t>The Tertiary Education Institution Council is the employer of the chief executives and sets their remuneration.  Enquiries regarding the information in this table should be referred to the Council Chair / Chancellor.</t>
  </si>
  <si>
    <t>The District Health Board is the employer of the chief executives and sets their remuneration.  Enquiries regarding the information in this table should be referred to the Board Chair.</t>
  </si>
  <si>
    <t>The positions included in this table have their remuneration set by the Remuneration Authority, but applied by the relevant organisation/agency.  Enquiries regarding remuneration setting should be referred to the Remuneration Authority, while detailed queries should be referred to the organisation itself.</t>
  </si>
  <si>
    <t>ACTING (Mr Nicholas Pole)</t>
  </si>
  <si>
    <t>ACTING (Mr Andrew Crisp)</t>
  </si>
  <si>
    <t>ACTING (Ms Margaret Retter)</t>
  </si>
  <si>
    <t>ACTING (various - less than 3 months)</t>
  </si>
  <si>
    <t>ACTING (Ms Carolyn Tremain)</t>
  </si>
  <si>
    <t>ACTING (Mr Stephen McKernan)</t>
  </si>
  <si>
    <t>ACTING (Ms Dorothy Adams)</t>
  </si>
  <si>
    <t>ACTING (Ms Christine Stevenson)</t>
  </si>
  <si>
    <t>* The format and content of these tables have changed since 2017 to enable easier and more valid comparisons between chief executives and over time - see 'Disclosure Notes' for a full description.</t>
  </si>
  <si>
    <t>* Figures are based on remuneration package as at 30 June (or last day in role), adjusted for time in role. The resulting figure may be more or less than remuneration received or actually accrued over the period, but provides the best indication of the package in place for the individual at 30 June (or last day in role) each year.</t>
  </si>
  <si>
    <t>* Figures are based on remuneration package as at 30 June (or last day in role), adjusted for the latest decision on performance pay (if any), and time in role. The resulting figure may be more or less than remuneration received or actually accrued over the period, but provides the best indication of the package in place for the Chief Executive at 30 June (or last day in role) each year.</t>
  </si>
  <si>
    <t>Table 3: Remuneration of chief executives of Tertiary Education Institutions (Polytechnics, Universities and Wānanga)</t>
  </si>
  <si>
    <t>Te Kāhui Whakamana Rua Tekau mā Iwa—Pike River Recovery Agency</t>
  </si>
  <si>
    <t>Te Puni Kōkiri - Ministry of Māori Development</t>
  </si>
  <si>
    <t>Oranga Tamariki—Ministry for Children</t>
  </si>
  <si>
    <t xml:space="preserve">Rt Hon Simon Upton </t>
  </si>
  <si>
    <t xml:space="preserve">Ms Una Jagose </t>
  </si>
  <si>
    <t xml:space="preserve">Dr Jan Wright </t>
  </si>
  <si>
    <t>Mrs Gráinne Moss</t>
  </si>
  <si>
    <t>Mr Gabriel Makhlouf</t>
  </si>
  <si>
    <t>Ms Kay Giles</t>
  </si>
  <si>
    <t>Ms Vicky Robertson</t>
  </si>
  <si>
    <t>ACTING (Ms Katrina Casey)</t>
  </si>
  <si>
    <t>Laulu Mac Leauanae</t>
  </si>
  <si>
    <t>Mr Mike Bush</t>
  </si>
  <si>
    <t>Mr Christopher Blake</t>
  </si>
  <si>
    <t>Mr David Meates</t>
  </si>
  <si>
    <t>Dr Jo Cribb</t>
  </si>
  <si>
    <t>$830,000 to $839,999</t>
  </si>
  <si>
    <r>
      <t>$820,000 to $829,999</t>
    </r>
    <r>
      <rPr>
        <vertAlign val="superscript"/>
        <sz val="12"/>
        <rFont val="Arial Narrow"/>
        <family val="2"/>
      </rPr>
      <t>1</t>
    </r>
  </si>
  <si>
    <t>1. Figure reflects a decision by the Board that was different to SSC advice**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</si>
</sst>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_);[Red]\(&quot;$&quot;#,##0\)"/>
    <numFmt numFmtId="165" formatCode="_(&quot;$&quot;* #,##0.00_);_(&quot;$&quot;* \(#,##0.00\);_(&quot;$&quot;* &quot;-&quot;??_);_(@_)"/>
    <numFmt numFmtId="166" formatCode="_(&quot;$&quot;* #,##0_);_(&quot;$&quot;* \(#,##0\);_(&quot;$&quot;* &quot;-&quot;??_);_(@_)"/>
    <numFmt numFmtId="167" formatCode="0.0%"/>
    <numFmt numFmtId="168" formatCode="&quot;$&quot;#,##0"/>
    <numFmt numFmtId="169" formatCode="&quot;$&quot;#,##0.000"/>
    <numFmt numFmtId="170" formatCode="_-&quot;$&quot;* #,##0_-;\-&quot;$&quot;* #,##0_-;_-&quot;$&quot;* &quot;-&quot;??_-;_-@_-"/>
  </numFmts>
  <fonts count="38"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u/>
      <sz val="10"/>
      <color theme="10"/>
      <name val="Arial"/>
      <family val="2"/>
    </font>
    <font>
      <u/>
      <sz val="10"/>
      <color theme="11"/>
      <name val="Arial"/>
      <family val="2"/>
    </font>
    <font>
      <sz val="9"/>
      <color indexed="81"/>
      <name val="Tahoma"/>
      <family val="2"/>
    </font>
    <font>
      <b/>
      <sz val="9"/>
      <color indexed="81"/>
      <name val="Tahoma"/>
      <family val="2"/>
    </font>
    <font>
      <b/>
      <sz val="10"/>
      <name val="Arial"/>
      <family val="2"/>
    </font>
    <font>
      <b/>
      <sz val="14"/>
      <color theme="1"/>
      <name val="Arial Narrow"/>
      <family val="2"/>
    </font>
    <font>
      <sz val="10"/>
      <color theme="1"/>
      <name val="Arial Narrow"/>
      <family val="2"/>
    </font>
    <font>
      <i/>
      <sz val="13"/>
      <color theme="1"/>
      <name val="Arial Narrow"/>
      <family val="2"/>
    </font>
    <font>
      <b/>
      <sz val="11"/>
      <color theme="1"/>
      <name val="Arial Narrow"/>
      <family val="2"/>
    </font>
    <font>
      <sz val="11"/>
      <color theme="1"/>
      <name val="Arial Narrow"/>
      <family val="2"/>
    </font>
    <font>
      <i/>
      <sz val="11"/>
      <color theme="1"/>
      <name val="Arial Narrow"/>
      <family val="2"/>
    </font>
    <font>
      <i/>
      <sz val="10"/>
      <color theme="1"/>
      <name val="Arial Narrow"/>
      <family val="2"/>
    </font>
    <font>
      <sz val="13"/>
      <color theme="1"/>
      <name val="Arial Narrow"/>
      <family val="2"/>
    </font>
    <font>
      <u/>
      <sz val="10"/>
      <color rgb="FF0070C0"/>
      <name val="Arial Narrow"/>
      <family val="2"/>
    </font>
    <font>
      <b/>
      <i/>
      <sz val="10"/>
      <color theme="1"/>
      <name val="Arial Narrow"/>
      <family val="2"/>
    </font>
    <font>
      <sz val="11"/>
      <color rgb="FFFF0000"/>
      <name val="Arial Narrow"/>
      <family val="2"/>
    </font>
    <font>
      <sz val="12"/>
      <color theme="1"/>
      <name val="Arial Narrow"/>
      <family val="2"/>
    </font>
    <font>
      <sz val="12"/>
      <name val="Arial Narrow"/>
      <family val="2"/>
    </font>
    <font>
      <b/>
      <sz val="13"/>
      <color theme="1"/>
      <name val="Arial Narrow"/>
      <family val="2"/>
    </font>
    <font>
      <b/>
      <sz val="15"/>
      <color theme="1"/>
      <name val="Arial Narrow"/>
      <family val="2"/>
    </font>
    <font>
      <vertAlign val="superscript"/>
      <sz val="12"/>
      <name val="Arial Narrow"/>
      <family val="2"/>
    </font>
    <font>
      <sz val="12"/>
      <color rgb="FFFF0000"/>
      <name val="Arial Narrow"/>
      <family val="2"/>
    </font>
    <font>
      <i/>
      <sz val="12"/>
      <color theme="1"/>
      <name val="Arial Narrow"/>
      <family val="2"/>
    </font>
    <font>
      <strike/>
      <sz val="12"/>
      <name val="Arial Narrow"/>
      <family val="2"/>
    </font>
    <font>
      <u/>
      <sz val="12"/>
      <color rgb="FF0070C0"/>
      <name val="Arial Narrow"/>
      <family val="2"/>
    </font>
    <font>
      <vertAlign val="superscript"/>
      <sz val="12"/>
      <color theme="1"/>
      <name val="Arial Narrow"/>
      <family val="2"/>
    </font>
    <font>
      <sz val="10"/>
      <color rgb="FFFF0000"/>
      <name val="Arial"/>
      <family val="2"/>
    </font>
    <font>
      <sz val="10.4"/>
      <color theme="1"/>
      <name val="Arial Narrow"/>
      <family val="2"/>
    </font>
    <font>
      <i/>
      <sz val="13"/>
      <name val="Arial Narrow"/>
      <family val="2"/>
    </font>
    <font>
      <sz val="10"/>
      <color rgb="FFFF0000"/>
      <name val="Arial Narrow"/>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0">
    <xf numFmtId="0" fontId="0" fillId="0" borderId="0"/>
    <xf numFmtId="165" fontId="5" fillId="0" borderId="0" applyFont="0" applyFill="0" applyBorder="0" applyAlignment="0" applyProtection="0"/>
    <xf numFmtId="9" fontId="5"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4"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0" fontId="1" fillId="0" borderId="0"/>
    <xf numFmtId="165" fontId="5" fillId="0" borderId="0" applyFont="0" applyFill="0" applyBorder="0" applyAlignment="0" applyProtection="0"/>
  </cellStyleXfs>
  <cellXfs count="259">
    <xf numFmtId="0" fontId="0" fillId="0" borderId="0" xfId="0"/>
    <xf numFmtId="0" fontId="0" fillId="0" borderId="0" xfId="0" applyFill="1"/>
    <xf numFmtId="0" fontId="0" fillId="0" borderId="1" xfId="0" applyBorder="1"/>
    <xf numFmtId="0" fontId="0" fillId="0" borderId="1" xfId="0" applyBorder="1" applyAlignment="1">
      <alignment horizontal="center"/>
    </xf>
    <xf numFmtId="166" fontId="0" fillId="0" borderId="1" xfId="1" applyNumberFormat="1" applyFont="1" applyFill="1" applyBorder="1"/>
    <xf numFmtId="0" fontId="0" fillId="0" borderId="1" xfId="0" applyFill="1" applyBorder="1"/>
    <xf numFmtId="166" fontId="0" fillId="0" borderId="1" xfId="1" applyNumberFormat="1" applyFont="1" applyFill="1" applyBorder="1" applyAlignment="1">
      <alignment horizontal="center"/>
    </xf>
    <xf numFmtId="167" fontId="0" fillId="0" borderId="1" xfId="2" applyNumberFormat="1" applyFont="1" applyFill="1" applyBorder="1" applyAlignment="1">
      <alignment horizontal="center"/>
    </xf>
    <xf numFmtId="0" fontId="0" fillId="0" borderId="1" xfId="0" applyFill="1" applyBorder="1" applyAlignment="1">
      <alignment wrapText="1"/>
    </xf>
    <xf numFmtId="0" fontId="6" fillId="0" borderId="1" xfId="0" applyFont="1" applyFill="1" applyBorder="1" applyAlignment="1">
      <alignment horizontal="center" vertical="center" wrapText="1"/>
    </xf>
    <xf numFmtId="0" fontId="6" fillId="0" borderId="1" xfId="0" applyFont="1" applyBorder="1" applyAlignment="1">
      <alignment horizontal="center"/>
    </xf>
    <xf numFmtId="0" fontId="0" fillId="2" borderId="1" xfId="0" applyFill="1" applyBorder="1" applyAlignment="1">
      <alignment wrapText="1"/>
    </xf>
    <xf numFmtId="166" fontId="6" fillId="0" borderId="1" xfId="1" applyNumberFormat="1" applyFont="1" applyFill="1" applyBorder="1"/>
    <xf numFmtId="0" fontId="6" fillId="0" borderId="3" xfId="0" applyFont="1" applyBorder="1"/>
    <xf numFmtId="0" fontId="0" fillId="0" borderId="4" xfId="0" applyBorder="1"/>
    <xf numFmtId="0" fontId="0" fillId="0" borderId="5" xfId="0" applyBorder="1"/>
    <xf numFmtId="0" fontId="0" fillId="0" borderId="6" xfId="0" applyBorder="1"/>
    <xf numFmtId="0" fontId="6" fillId="0" borderId="5" xfId="0" applyFont="1" applyBorder="1" applyAlignment="1">
      <alignment horizontal="center"/>
    </xf>
    <xf numFmtId="168" fontId="0" fillId="0" borderId="6" xfId="0" applyNumberFormat="1" applyBorder="1"/>
    <xf numFmtId="0" fontId="0" fillId="0" borderId="7" xfId="0" applyBorder="1"/>
    <xf numFmtId="0" fontId="0" fillId="0" borderId="8" xfId="0" applyBorder="1"/>
    <xf numFmtId="0" fontId="6" fillId="0" borderId="3" xfId="0" applyFont="1" applyFill="1" applyBorder="1" applyAlignment="1">
      <alignment horizontal="left"/>
    </xf>
    <xf numFmtId="167" fontId="0" fillId="0" borderId="6" xfId="0" applyNumberFormat="1" applyBorder="1"/>
    <xf numFmtId="0" fontId="0" fillId="0" borderId="0" xfId="0" applyBorder="1"/>
    <xf numFmtId="0" fontId="0" fillId="0" borderId="1" xfId="0" applyFill="1" applyBorder="1" applyAlignment="1">
      <alignment horizontal="center" wrapText="1"/>
    </xf>
    <xf numFmtId="166" fontId="7" fillId="0" borderId="1" xfId="1" applyNumberFormat="1" applyFont="1" applyFill="1" applyBorder="1"/>
    <xf numFmtId="9" fontId="7" fillId="0" borderId="1" xfId="1" applyNumberFormat="1" applyFont="1" applyFill="1" applyBorder="1" applyAlignment="1">
      <alignment horizontal="center"/>
    </xf>
    <xf numFmtId="168" fontId="0" fillId="0" borderId="0" xfId="0" applyNumberFormat="1" applyBorder="1"/>
    <xf numFmtId="167" fontId="0" fillId="0" borderId="0" xfId="0" applyNumberFormat="1" applyBorder="1"/>
    <xf numFmtId="0" fontId="6" fillId="0" borderId="3" xfId="0" applyFont="1" applyBorder="1" applyAlignment="1">
      <alignment horizontal="center"/>
    </xf>
    <xf numFmtId="0" fontId="6" fillId="0" borderId="4" xfId="0" applyFont="1" applyBorder="1" applyAlignment="1">
      <alignment horizontal="center"/>
    </xf>
    <xf numFmtId="9" fontId="6" fillId="0" borderId="5" xfId="0" applyNumberFormat="1" applyFont="1" applyBorder="1" applyAlignment="1">
      <alignment horizontal="center"/>
    </xf>
    <xf numFmtId="9" fontId="6" fillId="0" borderId="6" xfId="0" applyNumberFormat="1" applyFont="1" applyBorder="1" applyAlignment="1">
      <alignment horizontal="center"/>
    </xf>
    <xf numFmtId="3" fontId="0" fillId="0" borderId="5" xfId="0" applyNumberFormat="1" applyBorder="1"/>
    <xf numFmtId="3" fontId="0" fillId="0" borderId="6" xfId="0" applyNumberFormat="1" applyBorder="1"/>
    <xf numFmtId="166" fontId="7" fillId="0" borderId="1" xfId="1" applyNumberFormat="1" applyFont="1" applyFill="1" applyBorder="1" applyAlignment="1">
      <alignment horizontal="center"/>
    </xf>
    <xf numFmtId="166" fontId="7" fillId="2" borderId="1" xfId="1" applyNumberFormat="1" applyFont="1" applyFill="1" applyBorder="1"/>
    <xf numFmtId="0" fontId="0" fillId="0" borderId="6" xfId="0" applyBorder="1" applyAlignment="1">
      <alignment horizontal="center"/>
    </xf>
    <xf numFmtId="168" fontId="0" fillId="0" borderId="6" xfId="0" applyNumberFormat="1" applyBorder="1" applyAlignment="1">
      <alignment horizontal="center"/>
    </xf>
    <xf numFmtId="168" fontId="0" fillId="0" borderId="0" xfId="0" applyNumberFormat="1" applyBorder="1" applyAlignment="1">
      <alignment horizontal="center"/>
    </xf>
    <xf numFmtId="3" fontId="0" fillId="0" borderId="5" xfId="0" applyNumberFormat="1" applyBorder="1" applyAlignment="1">
      <alignment horizontal="center"/>
    </xf>
    <xf numFmtId="3" fontId="0" fillId="0" borderId="6" xfId="0" applyNumberFormat="1" applyBorder="1" applyAlignment="1">
      <alignment horizontal="center"/>
    </xf>
    <xf numFmtId="167" fontId="0" fillId="0" borderId="6" xfId="0" applyNumberFormat="1" applyBorder="1" applyAlignment="1">
      <alignment horizontal="center"/>
    </xf>
    <xf numFmtId="0" fontId="0" fillId="0" borderId="8" xfId="0" applyBorder="1" applyAlignment="1">
      <alignment horizontal="center"/>
    </xf>
    <xf numFmtId="169" fontId="0" fillId="0" borderId="0" xfId="0" applyNumberFormat="1"/>
    <xf numFmtId="166" fontId="6" fillId="0" borderId="1" xfId="1" applyNumberFormat="1" applyFont="1" applyFill="1" applyBorder="1" applyAlignment="1">
      <alignment horizontal="center"/>
    </xf>
    <xf numFmtId="0" fontId="0" fillId="0" borderId="0" xfId="0" applyFill="1" applyAlignment="1">
      <alignment horizontal="center"/>
    </xf>
    <xf numFmtId="9" fontId="0" fillId="0" borderId="0" xfId="2" applyFont="1" applyAlignment="1">
      <alignment horizontal="center"/>
    </xf>
    <xf numFmtId="0" fontId="0" fillId="0" borderId="12" xfId="0" applyBorder="1" applyAlignment="1">
      <alignment horizontal="center"/>
    </xf>
    <xf numFmtId="168" fontId="0" fillId="0" borderId="5" xfId="0" applyNumberFormat="1" applyBorder="1" applyAlignment="1">
      <alignment horizontal="center"/>
    </xf>
    <xf numFmtId="0" fontId="0" fillId="0" borderId="2" xfId="0" applyBorder="1" applyAlignment="1">
      <alignment horizontal="center"/>
    </xf>
    <xf numFmtId="1" fontId="0" fillId="0" borderId="2" xfId="0" applyNumberFormat="1" applyBorder="1" applyAlignment="1">
      <alignment horizontal="center"/>
    </xf>
    <xf numFmtId="1" fontId="0" fillId="0" borderId="14" xfId="0" applyNumberFormat="1" applyBorder="1" applyAlignment="1">
      <alignment horizontal="center"/>
    </xf>
    <xf numFmtId="0" fontId="0" fillId="0" borderId="5" xfId="0" applyBorder="1" applyAlignment="1">
      <alignment horizontal="center"/>
    </xf>
    <xf numFmtId="9" fontId="0" fillId="0" borderId="5" xfId="0" applyNumberFormat="1" applyBorder="1" applyAlignment="1">
      <alignment horizontal="center"/>
    </xf>
    <xf numFmtId="0" fontId="0" fillId="0" borderId="7" xfId="0" applyBorder="1" applyAlignment="1">
      <alignment horizontal="center"/>
    </xf>
    <xf numFmtId="0" fontId="6" fillId="0" borderId="0" xfId="0" applyFont="1" applyAlignment="1">
      <alignment horizontal="center" wrapText="1"/>
    </xf>
    <xf numFmtId="0" fontId="6" fillId="0" borderId="1" xfId="0" applyFont="1" applyBorder="1" applyAlignment="1">
      <alignment horizontal="center" wrapText="1"/>
    </xf>
    <xf numFmtId="168" fontId="0" fillId="0" borderId="1" xfId="0" applyNumberFormat="1" applyBorder="1"/>
    <xf numFmtId="168" fontId="0" fillId="0" borderId="1" xfId="0" applyNumberFormat="1" applyBorder="1" applyAlignment="1">
      <alignment horizontal="center"/>
    </xf>
    <xf numFmtId="0" fontId="6" fillId="0" borderId="15" xfId="0" applyFont="1" applyBorder="1" applyAlignment="1">
      <alignment horizontal="center" wrapText="1"/>
    </xf>
    <xf numFmtId="0" fontId="0" fillId="0" borderId="16" xfId="0" applyBorder="1"/>
    <xf numFmtId="0" fontId="0" fillId="0" borderId="11" xfId="0" applyBorder="1"/>
    <xf numFmtId="0" fontId="6" fillId="0" borderId="10" xfId="0" applyFont="1" applyBorder="1" applyAlignment="1">
      <alignment horizontal="center" wrapText="1"/>
    </xf>
    <xf numFmtId="168" fontId="0" fillId="0" borderId="16" xfId="0" applyNumberFormat="1" applyBorder="1" applyAlignment="1">
      <alignment horizontal="center"/>
    </xf>
    <xf numFmtId="168" fontId="0" fillId="0" borderId="11" xfId="0" applyNumberFormat="1" applyBorder="1" applyAlignment="1">
      <alignment horizontal="center"/>
    </xf>
    <xf numFmtId="0" fontId="0" fillId="0" borderId="17" xfId="0" applyBorder="1" applyAlignment="1">
      <alignment horizontal="center"/>
    </xf>
    <xf numFmtId="0" fontId="0" fillId="0" borderId="0" xfId="0" applyFill="1" applyAlignment="1">
      <alignment wrapText="1"/>
    </xf>
    <xf numFmtId="167" fontId="12" fillId="0" borderId="1" xfId="2" applyNumberFormat="1" applyFont="1" applyFill="1" applyBorder="1" applyAlignment="1">
      <alignment horizontal="center"/>
    </xf>
    <xf numFmtId="0" fontId="0" fillId="0" borderId="2" xfId="0" applyBorder="1" applyAlignment="1">
      <alignment horizontal="center"/>
    </xf>
    <xf numFmtId="0" fontId="14" fillId="0" borderId="0" xfId="35" applyFont="1"/>
    <xf numFmtId="0" fontId="20" fillId="0" borderId="0" xfId="35" applyFont="1"/>
    <xf numFmtId="0" fontId="17" fillId="0" borderId="0" xfId="35" applyFont="1" applyBorder="1" applyAlignment="1"/>
    <xf numFmtId="0" fontId="17" fillId="0" borderId="0" xfId="35" applyFont="1"/>
    <xf numFmtId="0" fontId="18" fillId="0" borderId="0" xfId="35" applyFont="1" applyFill="1" applyBorder="1" applyAlignment="1">
      <alignment wrapText="1"/>
    </xf>
    <xf numFmtId="0" fontId="14" fillId="0" borderId="0" xfId="35" applyFont="1" applyAlignment="1">
      <alignment wrapText="1"/>
    </xf>
    <xf numFmtId="0" fontId="14" fillId="0" borderId="0" xfId="35" applyFont="1" applyAlignment="1">
      <alignment horizontal="center"/>
    </xf>
    <xf numFmtId="0" fontId="14" fillId="0" borderId="0" xfId="35" applyFont="1" applyFill="1" applyAlignment="1">
      <alignment horizontal="center"/>
    </xf>
    <xf numFmtId="0" fontId="14" fillId="0" borderId="0" xfId="35" applyFont="1" applyAlignment="1">
      <alignment horizontal="left"/>
    </xf>
    <xf numFmtId="0" fontId="14" fillId="0" borderId="0" xfId="35" applyFont="1" applyAlignment="1">
      <alignment vertical="center" wrapText="1"/>
    </xf>
    <xf numFmtId="0" fontId="14" fillId="0" borderId="0" xfId="35" applyFont="1" applyAlignment="1">
      <alignment vertical="center"/>
    </xf>
    <xf numFmtId="170" fontId="14" fillId="0" borderId="0" xfId="36" applyNumberFormat="1" applyFont="1" applyAlignment="1">
      <alignment vertical="center"/>
    </xf>
    <xf numFmtId="0" fontId="21" fillId="0" borderId="0" xfId="35" applyFont="1" applyAlignment="1">
      <alignment horizontal="center" vertical="center" wrapText="1"/>
    </xf>
    <xf numFmtId="0" fontId="14" fillId="0" borderId="0" xfId="35" applyFont="1" applyFill="1" applyAlignment="1">
      <alignment horizontal="center" vertical="center" wrapText="1"/>
    </xf>
    <xf numFmtId="167" fontId="14" fillId="0" borderId="0" xfId="37" applyNumberFormat="1" applyFont="1" applyFill="1" applyAlignment="1">
      <alignment horizontal="center" vertical="center"/>
    </xf>
    <xf numFmtId="0" fontId="22" fillId="0" borderId="0" xfId="35" applyFont="1" applyFill="1" applyBorder="1" applyAlignment="1">
      <alignment horizontal="left" vertical="top" wrapText="1"/>
    </xf>
    <xf numFmtId="0" fontId="18" fillId="0" borderId="0" xfId="35" applyFont="1"/>
    <xf numFmtId="0" fontId="23" fillId="0" borderId="0" xfId="35" applyFont="1"/>
    <xf numFmtId="0" fontId="16" fillId="0" borderId="0" xfId="35" applyFont="1" applyFill="1" applyBorder="1" applyAlignment="1">
      <alignment wrapText="1"/>
    </xf>
    <xf numFmtId="0" fontId="18" fillId="0" borderId="0" xfId="35" applyFont="1" applyFill="1" applyBorder="1" applyAlignment="1"/>
    <xf numFmtId="0" fontId="14" fillId="0" borderId="0" xfId="35" applyFont="1" applyFill="1"/>
    <xf numFmtId="0" fontId="17" fillId="0" borderId="0" xfId="35" applyFont="1" applyBorder="1"/>
    <xf numFmtId="0" fontId="14" fillId="0" borderId="0" xfId="35" applyFont="1" applyBorder="1" applyAlignment="1">
      <alignment horizontal="left" vertical="center" wrapText="1"/>
    </xf>
    <xf numFmtId="0" fontId="16" fillId="0" borderId="19" xfId="35" applyFont="1" applyFill="1" applyBorder="1" applyAlignment="1">
      <alignment wrapText="1"/>
    </xf>
    <xf numFmtId="0" fontId="24" fillId="0" borderId="0" xfId="35" applyFont="1" applyAlignment="1">
      <alignment vertical="center" wrapText="1"/>
    </xf>
    <xf numFmtId="0" fontId="24" fillId="0" borderId="0" xfId="35" applyFont="1" applyAlignment="1">
      <alignment vertical="center"/>
    </xf>
    <xf numFmtId="0" fontId="24" fillId="0" borderId="0" xfId="35" applyFont="1" applyBorder="1" applyAlignment="1">
      <alignment vertical="center"/>
    </xf>
    <xf numFmtId="0" fontId="24" fillId="0" borderId="0" xfId="35" applyFont="1"/>
    <xf numFmtId="0" fontId="25" fillId="0" borderId="0" xfId="35" applyFont="1"/>
    <xf numFmtId="0" fontId="24" fillId="0" borderId="0" xfId="35" applyFont="1" applyBorder="1"/>
    <xf numFmtId="0" fontId="32" fillId="0" borderId="0" xfId="35" applyFont="1" applyAlignment="1">
      <alignment horizontal="center" vertical="center" wrapText="1"/>
    </xf>
    <xf numFmtId="167" fontId="24" fillId="0" borderId="0" xfId="37" applyNumberFormat="1" applyFont="1" applyFill="1" applyAlignment="1">
      <alignment horizontal="center" vertical="center"/>
    </xf>
    <xf numFmtId="0" fontId="26" fillId="0" borderId="19" xfId="35" applyFont="1" applyFill="1" applyBorder="1" applyAlignment="1">
      <alignment wrapText="1"/>
    </xf>
    <xf numFmtId="0" fontId="30" fillId="0" borderId="0" xfId="35" applyFont="1" applyFill="1" applyAlignment="1">
      <alignment vertical="center"/>
    </xf>
    <xf numFmtId="0" fontId="30" fillId="0" borderId="0" xfId="35" applyFont="1" applyFill="1" applyAlignment="1">
      <alignment vertical="center" wrapText="1"/>
    </xf>
    <xf numFmtId="0" fontId="19" fillId="0" borderId="0" xfId="35" applyFont="1" applyFill="1" applyAlignment="1">
      <alignment vertical="center" wrapText="1"/>
    </xf>
    <xf numFmtId="0" fontId="25" fillId="0" borderId="1" xfId="36" applyNumberFormat="1" applyFont="1" applyFill="1" applyBorder="1" applyAlignment="1">
      <alignment horizontal="left" vertical="center" indent="1"/>
    </xf>
    <xf numFmtId="0" fontId="25" fillId="0" borderId="1" xfId="35" applyFont="1" applyFill="1" applyBorder="1" applyAlignment="1">
      <alignment horizontal="left" vertical="center" wrapText="1" indent="1"/>
    </xf>
    <xf numFmtId="0" fontId="16" fillId="0" borderId="20" xfId="35" applyFont="1" applyFill="1" applyBorder="1" applyAlignment="1">
      <alignment horizontal="left" wrapText="1"/>
    </xf>
    <xf numFmtId="0" fontId="21" fillId="0" borderId="0" xfId="35" applyFont="1" applyAlignment="1">
      <alignment horizontal="left" vertical="center" wrapText="1"/>
    </xf>
    <xf numFmtId="0" fontId="17" fillId="0" borderId="0" xfId="35" applyFont="1" applyAlignment="1">
      <alignment horizontal="left"/>
    </xf>
    <xf numFmtId="0" fontId="17" fillId="0" borderId="0" xfId="35" applyFont="1" applyBorder="1" applyAlignment="1">
      <alignment horizontal="left"/>
    </xf>
    <xf numFmtId="0" fontId="26" fillId="0" borderId="1" xfId="35" applyFont="1" applyFill="1" applyBorder="1" applyAlignment="1">
      <alignment horizontal="left" vertical="center" wrapText="1" indent="1"/>
    </xf>
    <xf numFmtId="0" fontId="26" fillId="0" borderId="18" xfId="35" applyFont="1" applyFill="1" applyBorder="1" applyAlignment="1">
      <alignment horizontal="left" wrapText="1" indent="1"/>
    </xf>
    <xf numFmtId="0" fontId="26" fillId="0" borderId="18" xfId="35" applyFont="1" applyFill="1" applyBorder="1" applyAlignment="1">
      <alignment horizontal="left" vertical="center" wrapText="1" indent="1"/>
    </xf>
    <xf numFmtId="0" fontId="26" fillId="0" borderId="19" xfId="35" applyFont="1" applyFill="1" applyBorder="1" applyAlignment="1">
      <alignment horizontal="left" vertical="center" wrapText="1" indent="1"/>
    </xf>
    <xf numFmtId="0" fontId="14" fillId="0" borderId="0" xfId="35" applyFont="1" applyAlignment="1">
      <alignment horizontal="left" vertical="center" wrapText="1" indent="1"/>
    </xf>
    <xf numFmtId="0" fontId="14" fillId="0" borderId="0" xfId="35" applyFont="1" applyAlignment="1">
      <alignment horizontal="left" vertical="center" indent="1"/>
    </xf>
    <xf numFmtId="0" fontId="20" fillId="0" borderId="20" xfId="35" applyFont="1" applyFill="1" applyBorder="1" applyAlignment="1">
      <alignment horizontal="left" vertical="center" wrapText="1" indent="1"/>
    </xf>
    <xf numFmtId="0" fontId="24" fillId="0" borderId="1" xfId="35" applyFont="1" applyFill="1" applyBorder="1" applyAlignment="1">
      <alignment horizontal="left" vertical="center" wrapText="1" indent="1" readingOrder="1"/>
    </xf>
    <xf numFmtId="0" fontId="25" fillId="3" borderId="1" xfId="35" applyFont="1" applyFill="1" applyBorder="1" applyAlignment="1">
      <alignment horizontal="center" vertical="center" wrapText="1"/>
    </xf>
    <xf numFmtId="0" fontId="25" fillId="3" borderId="1" xfId="36" applyNumberFormat="1" applyFont="1" applyFill="1" applyBorder="1" applyAlignment="1">
      <alignment horizontal="center" vertical="center"/>
    </xf>
    <xf numFmtId="0" fontId="25" fillId="3" borderId="1" xfId="35" applyFont="1" applyFill="1" applyBorder="1" applyAlignment="1">
      <alignment horizontal="center" vertical="center"/>
    </xf>
    <xf numFmtId="0" fontId="17" fillId="0" borderId="0" xfId="35" applyFont="1" applyProtection="1">
      <protection locked="0"/>
    </xf>
    <xf numFmtId="0" fontId="0" fillId="0" borderId="0" xfId="0" applyProtection="1">
      <protection locked="0"/>
    </xf>
    <xf numFmtId="0" fontId="26" fillId="0" borderId="19" xfId="35" applyFont="1" applyFill="1" applyBorder="1" applyAlignment="1" applyProtection="1">
      <alignment wrapText="1"/>
      <protection locked="0"/>
    </xf>
    <xf numFmtId="0" fontId="25" fillId="0" borderId="1" xfId="36" applyNumberFormat="1" applyFont="1" applyFill="1" applyBorder="1" applyAlignment="1" applyProtection="1">
      <alignment horizontal="left" vertical="center" indent="1"/>
      <protection locked="0"/>
    </xf>
    <xf numFmtId="0" fontId="25" fillId="0" borderId="1" xfId="35" applyFont="1" applyFill="1" applyBorder="1" applyAlignment="1" applyProtection="1">
      <alignment horizontal="left" vertical="center" wrapText="1" indent="1"/>
      <protection locked="0"/>
    </xf>
    <xf numFmtId="0" fontId="25" fillId="3" borderId="1" xfId="36" applyNumberFormat="1" applyFont="1" applyFill="1" applyBorder="1" applyAlignment="1" applyProtection="1">
      <alignment horizontal="center" vertical="center"/>
    </xf>
    <xf numFmtId="170" fontId="24" fillId="0" borderId="1" xfId="36" applyNumberFormat="1" applyFont="1" applyFill="1" applyBorder="1" applyAlignment="1">
      <alignment horizontal="left" vertical="center" wrapText="1" indent="1" readingOrder="1"/>
    </xf>
    <xf numFmtId="0" fontId="25" fillId="0" borderId="1" xfId="36" applyNumberFormat="1" applyFont="1" applyFill="1" applyBorder="1" applyAlignment="1">
      <alignment horizontal="left" vertical="center" wrapText="1" indent="1"/>
    </xf>
    <xf numFmtId="0" fontId="31" fillId="3" borderId="1" xfId="36" applyNumberFormat="1" applyFont="1" applyFill="1" applyBorder="1" applyAlignment="1">
      <alignment horizontal="center" vertical="top"/>
    </xf>
    <xf numFmtId="0" fontId="30" fillId="0" borderId="0" xfId="35" applyFont="1" applyFill="1" applyAlignment="1">
      <alignment horizontal="left" vertical="center" indent="1"/>
    </xf>
    <xf numFmtId="0" fontId="28" fillId="3" borderId="1" xfId="36" applyNumberFormat="1" applyFont="1" applyFill="1" applyBorder="1" applyAlignment="1">
      <alignment horizontal="center" vertical="center"/>
    </xf>
    <xf numFmtId="164" fontId="25" fillId="3" borderId="1" xfId="36" applyNumberFormat="1" applyFont="1" applyFill="1" applyBorder="1" applyAlignment="1">
      <alignment horizontal="center" vertical="center"/>
    </xf>
    <xf numFmtId="164" fontId="25" fillId="3" borderId="1" xfId="35" quotePrefix="1" applyNumberFormat="1" applyFont="1" applyFill="1" applyBorder="1" applyAlignment="1">
      <alignment horizontal="center" vertical="center" wrapText="1"/>
    </xf>
    <xf numFmtId="164" fontId="25" fillId="3" borderId="1" xfId="36" quotePrefix="1" applyNumberFormat="1" applyFont="1" applyFill="1" applyBorder="1" applyAlignment="1">
      <alignment horizontal="center" vertical="center"/>
    </xf>
    <xf numFmtId="0" fontId="28" fillId="3" borderId="1" xfId="35" applyFont="1" applyFill="1" applyBorder="1" applyAlignment="1">
      <alignment horizontal="center" vertical="center" wrapText="1"/>
    </xf>
    <xf numFmtId="0" fontId="20" fillId="0" borderId="19" xfId="35" applyFont="1" applyFill="1" applyBorder="1" applyAlignment="1">
      <alignment horizontal="center" vertical="center" wrapText="1"/>
    </xf>
    <xf numFmtId="0" fontId="14" fillId="0" borderId="0" xfId="35" applyFont="1" applyFill="1" applyAlignment="1">
      <alignment horizontal="center" vertical="center"/>
    </xf>
    <xf numFmtId="0" fontId="24" fillId="3" borderId="1" xfId="35" applyFont="1" applyFill="1" applyBorder="1" applyAlignment="1">
      <alignment horizontal="center" vertical="center" wrapText="1"/>
    </xf>
    <xf numFmtId="0" fontId="26" fillId="3" borderId="1" xfId="35" applyFont="1" applyFill="1" applyBorder="1" applyAlignment="1">
      <alignment horizontal="center" vertical="center" wrapText="1"/>
    </xf>
    <xf numFmtId="0" fontId="26" fillId="0" borderId="20" xfId="35" applyFont="1" applyFill="1" applyBorder="1" applyAlignment="1" applyProtection="1">
      <alignment horizontal="left" wrapText="1" indent="1"/>
      <protection locked="0"/>
    </xf>
    <xf numFmtId="0" fontId="17" fillId="0" borderId="0" xfId="35" applyFont="1" applyFill="1" applyAlignment="1" applyProtection="1">
      <alignment horizontal="left" indent="1"/>
      <protection locked="0"/>
    </xf>
    <xf numFmtId="0" fontId="26" fillId="0" borderId="1" xfId="35" applyFont="1" applyFill="1" applyBorder="1" applyAlignment="1" applyProtection="1">
      <alignment horizontal="left" vertical="center" wrapText="1" indent="1"/>
      <protection locked="0"/>
    </xf>
    <xf numFmtId="0" fontId="26" fillId="0" borderId="18" xfId="35" applyFont="1" applyFill="1" applyBorder="1" applyAlignment="1" applyProtection="1">
      <alignment horizontal="left" wrapText="1" indent="1"/>
      <protection locked="0"/>
    </xf>
    <xf numFmtId="0" fontId="26" fillId="0" borderId="19" xfId="35" applyFont="1" applyFill="1" applyBorder="1" applyAlignment="1" applyProtection="1">
      <alignment horizontal="left" wrapText="1" indent="1"/>
      <protection locked="0"/>
    </xf>
    <xf numFmtId="0" fontId="17" fillId="0" borderId="0" xfId="35" applyFont="1" applyAlignment="1" applyProtection="1">
      <alignment horizontal="left" indent="1"/>
      <protection locked="0"/>
    </xf>
    <xf numFmtId="0" fontId="26" fillId="0" borderId="20" xfId="35" applyFont="1" applyFill="1" applyBorder="1" applyAlignment="1">
      <alignment horizontal="left" wrapText="1" indent="1"/>
    </xf>
    <xf numFmtId="0" fontId="17" fillId="0" borderId="0" xfId="35" applyFont="1" applyFill="1" applyAlignment="1">
      <alignment horizontal="left" indent="1"/>
    </xf>
    <xf numFmtId="0" fontId="32" fillId="0" borderId="0" xfId="35" applyFont="1" applyFill="1" applyAlignment="1">
      <alignment horizontal="left" vertical="center" wrapText="1" indent="1"/>
    </xf>
    <xf numFmtId="0" fontId="30" fillId="0" borderId="0" xfId="35" applyFont="1" applyFill="1" applyAlignment="1">
      <alignment horizontal="left" vertical="center" wrapText="1" indent="1"/>
    </xf>
    <xf numFmtId="0" fontId="19" fillId="0" borderId="0" xfId="35" applyFont="1" applyFill="1" applyAlignment="1">
      <alignment horizontal="left" vertical="center" wrapText="1" indent="1"/>
    </xf>
    <xf numFmtId="0" fontId="26" fillId="0" borderId="19" xfId="35" applyFont="1" applyFill="1" applyBorder="1" applyAlignment="1">
      <alignment horizontal="left" wrapText="1" indent="1"/>
    </xf>
    <xf numFmtId="0" fontId="17" fillId="0" borderId="0" xfId="35" applyFont="1" applyAlignment="1">
      <alignment horizontal="left" indent="1"/>
    </xf>
    <xf numFmtId="0" fontId="24" fillId="0" borderId="0" xfId="35" applyFont="1" applyAlignment="1">
      <alignment horizontal="left" vertical="center" wrapText="1" indent="1"/>
    </xf>
    <xf numFmtId="0" fontId="24" fillId="0" borderId="0" xfId="35" applyFont="1" applyFill="1" applyAlignment="1">
      <alignment horizontal="left" vertical="center" wrapText="1" indent="1"/>
    </xf>
    <xf numFmtId="0" fontId="14" fillId="0" borderId="0" xfId="0" applyFont="1" applyAlignment="1" applyProtection="1">
      <alignment horizontal="left" indent="1"/>
      <protection locked="0"/>
    </xf>
    <xf numFmtId="0" fontId="14" fillId="0" borderId="0" xfId="0" applyFont="1" applyProtection="1">
      <protection locked="0"/>
    </xf>
    <xf numFmtId="0" fontId="14" fillId="0" borderId="0" xfId="0" applyFont="1" applyFill="1"/>
    <xf numFmtId="0" fontId="17" fillId="0" borderId="0" xfId="0" applyFont="1" applyFill="1"/>
    <xf numFmtId="0" fontId="20" fillId="0" borderId="0" xfId="0" applyFont="1" applyFill="1" applyAlignment="1">
      <alignment wrapText="1"/>
    </xf>
    <xf numFmtId="0" fontId="20" fillId="0" borderId="0" xfId="0" applyFont="1" applyFill="1"/>
    <xf numFmtId="0" fontId="20" fillId="0" borderId="0" xfId="0" applyFont="1" applyFill="1" applyAlignment="1">
      <alignment horizontal="left" wrapText="1"/>
    </xf>
    <xf numFmtId="0" fontId="26" fillId="0" borderId="1" xfId="38" applyFont="1" applyFill="1" applyBorder="1" applyAlignment="1">
      <alignment horizontal="left" vertical="center" wrapText="1" indent="1"/>
    </xf>
    <xf numFmtId="0" fontId="26" fillId="3" borderId="1" xfId="38" applyFont="1" applyFill="1" applyBorder="1" applyAlignment="1">
      <alignment horizontal="center" vertical="center" wrapText="1"/>
    </xf>
    <xf numFmtId="168" fontId="24" fillId="3" borderId="1" xfId="0" applyNumberFormat="1" applyFont="1" applyFill="1" applyBorder="1" applyAlignment="1">
      <alignment horizontal="center" vertical="center"/>
    </xf>
    <xf numFmtId="0" fontId="24" fillId="3" borderId="1" xfId="39" applyNumberFormat="1" applyFont="1" applyFill="1" applyBorder="1" applyAlignment="1">
      <alignment horizontal="center" vertical="center"/>
    </xf>
    <xf numFmtId="0" fontId="29" fillId="0" borderId="1" xfId="1" applyNumberFormat="1" applyFont="1" applyFill="1" applyBorder="1" applyAlignment="1">
      <alignment horizontal="left" vertical="center" wrapText="1" indent="1"/>
    </xf>
    <xf numFmtId="0" fontId="14" fillId="0" borderId="0" xfId="0" applyFont="1" applyFill="1" applyAlignment="1"/>
    <xf numFmtId="0" fontId="24" fillId="0" borderId="1" xfId="1" applyNumberFormat="1" applyFont="1" applyFill="1" applyBorder="1" applyAlignment="1">
      <alignment horizontal="left" vertical="center" wrapText="1" indent="1"/>
    </xf>
    <xf numFmtId="0" fontId="29" fillId="0" borderId="1" xfId="0" applyFont="1" applyFill="1" applyBorder="1" applyAlignment="1">
      <alignment horizontal="left" vertical="center" indent="1"/>
    </xf>
    <xf numFmtId="0" fontId="25" fillId="0" borderId="1" xfId="0" applyNumberFormat="1" applyFont="1" applyFill="1" applyBorder="1" applyAlignment="1">
      <alignment horizontal="left" vertical="center" wrapText="1" indent="1"/>
    </xf>
    <xf numFmtId="0" fontId="25" fillId="3" borderId="1" xfId="39" applyNumberFormat="1" applyFont="1" applyFill="1" applyBorder="1" applyAlignment="1">
      <alignment horizontal="center" vertical="center"/>
    </xf>
    <xf numFmtId="0" fontId="24" fillId="3" borderId="1" xfId="0" applyNumberFormat="1" applyFont="1" applyFill="1" applyBorder="1" applyAlignment="1">
      <alignment horizontal="center" vertical="center"/>
    </xf>
    <xf numFmtId="0" fontId="25" fillId="0" borderId="1" xfId="38" applyFont="1" applyFill="1" applyBorder="1" applyAlignment="1">
      <alignment horizontal="left" vertical="center" wrapText="1" indent="1"/>
    </xf>
    <xf numFmtId="0" fontId="0" fillId="0" borderId="0" xfId="0" applyFill="1" applyBorder="1"/>
    <xf numFmtId="0" fontId="24" fillId="3" borderId="1" xfId="39" applyNumberFormat="1" applyFont="1" applyFill="1" applyBorder="1" applyAlignment="1">
      <alignment horizontal="center" vertical="center" wrapText="1"/>
    </xf>
    <xf numFmtId="0" fontId="24" fillId="0" borderId="1" xfId="0" applyFont="1" applyFill="1" applyBorder="1" applyAlignment="1">
      <alignment horizontal="left" vertical="center" indent="1"/>
    </xf>
    <xf numFmtId="0" fontId="25" fillId="4" borderId="1" xfId="0" applyNumberFormat="1" applyFont="1" applyFill="1" applyBorder="1" applyAlignment="1">
      <alignment horizontal="left" vertical="center" wrapText="1" indent="1"/>
    </xf>
    <xf numFmtId="0" fontId="24" fillId="3" borderId="1" xfId="0" applyFont="1" applyFill="1" applyBorder="1" applyAlignment="1">
      <alignment horizontal="center" vertical="center"/>
    </xf>
    <xf numFmtId="0" fontId="25" fillId="3" borderId="1" xfId="39" applyNumberFormat="1" applyFont="1" applyFill="1" applyBorder="1" applyAlignment="1">
      <alignment horizontal="center" vertical="center" wrapText="1"/>
    </xf>
    <xf numFmtId="0" fontId="14" fillId="4" borderId="0" xfId="0" applyFont="1" applyFill="1"/>
    <xf numFmtId="0" fontId="25" fillId="3" borderId="1" xfId="0" applyNumberFormat="1" applyFont="1" applyFill="1" applyBorder="1" applyAlignment="1">
      <alignment horizontal="center" vertical="center"/>
    </xf>
    <xf numFmtId="0" fontId="25" fillId="3" borderId="1" xfId="0" applyNumberFormat="1" applyFont="1" applyFill="1" applyBorder="1" applyAlignment="1">
      <alignment horizontal="center" vertical="center" wrapText="1"/>
    </xf>
    <xf numFmtId="0" fontId="24" fillId="4" borderId="1" xfId="0" applyNumberFormat="1" applyFont="1" applyFill="1" applyBorder="1" applyAlignment="1">
      <alignment horizontal="left" vertical="center" wrapText="1" indent="1"/>
    </xf>
    <xf numFmtId="0" fontId="24" fillId="3" borderId="1" xfId="0" applyNumberFormat="1" applyFont="1" applyFill="1" applyBorder="1" applyAlignment="1">
      <alignment horizontal="center" vertical="center" wrapText="1"/>
    </xf>
    <xf numFmtId="168" fontId="25" fillId="3" borderId="1" xfId="0" applyNumberFormat="1" applyFont="1" applyFill="1" applyBorder="1" applyAlignment="1">
      <alignment horizontal="center" vertical="center"/>
    </xf>
    <xf numFmtId="0" fontId="37" fillId="0" borderId="0" xfId="0" applyFont="1" applyFill="1"/>
    <xf numFmtId="0" fontId="24" fillId="0" borderId="1" xfId="0" applyNumberFormat="1" applyFont="1" applyFill="1" applyBorder="1" applyAlignment="1">
      <alignment horizontal="left" vertical="center" wrapText="1" indent="1"/>
    </xf>
    <xf numFmtId="0" fontId="14" fillId="0" borderId="0" xfId="0" applyFont="1" applyFill="1" applyAlignment="1">
      <alignment wrapText="1"/>
    </xf>
    <xf numFmtId="0" fontId="14" fillId="0" borderId="0" xfId="0" applyFont="1" applyFill="1" applyAlignment="1">
      <alignment horizontal="left" wrapText="1"/>
    </xf>
    <xf numFmtId="0" fontId="19" fillId="0" borderId="0" xfId="0" applyFont="1" applyFill="1" applyAlignment="1"/>
    <xf numFmtId="0" fontId="24" fillId="0" borderId="1" xfId="35" applyFont="1" applyFill="1" applyBorder="1" applyAlignment="1">
      <alignment horizontal="left" vertical="center" wrapText="1" indent="1"/>
    </xf>
    <xf numFmtId="0" fontId="25" fillId="0" borderId="1" xfId="0" applyFont="1" applyFill="1" applyBorder="1" applyAlignment="1">
      <alignment horizontal="left" vertical="center" indent="1"/>
    </xf>
    <xf numFmtId="0" fontId="25" fillId="0" borderId="1" xfId="35" applyFont="1" applyBorder="1" applyAlignment="1" applyProtection="1">
      <alignment horizontal="left" vertical="center" wrapText="1" indent="1"/>
      <protection locked="0"/>
    </xf>
    <xf numFmtId="0" fontId="25" fillId="0" borderId="1" xfId="36" applyNumberFormat="1" applyFont="1" applyFill="1" applyBorder="1" applyAlignment="1" applyProtection="1">
      <alignment horizontal="left" vertical="center" wrapText="1" indent="1"/>
      <protection locked="0"/>
    </xf>
    <xf numFmtId="0" fontId="25" fillId="0" borderId="1" xfId="36" applyNumberFormat="1" applyFont="1" applyFill="1" applyBorder="1" applyAlignment="1" applyProtection="1">
      <alignment horizontal="left" vertical="center" indent="1"/>
      <protection locked="0"/>
    </xf>
    <xf numFmtId="0" fontId="25" fillId="0" borderId="1" xfId="0" applyNumberFormat="1" applyFont="1" applyFill="1" applyBorder="1" applyAlignment="1">
      <alignment horizontal="left" vertical="center" wrapText="1" indent="1"/>
    </xf>
    <xf numFmtId="0" fontId="24" fillId="0" borderId="1" xfId="0" applyNumberFormat="1" applyFont="1" applyFill="1" applyBorder="1" applyAlignment="1">
      <alignment horizontal="left" vertical="center" wrapText="1" indent="1"/>
    </xf>
    <xf numFmtId="0" fontId="25" fillId="0" borderId="1" xfId="35" applyFont="1" applyBorder="1" applyAlignment="1" applyProtection="1">
      <alignment horizontal="left" vertical="center" wrapText="1" indent="1"/>
      <protection locked="0"/>
    </xf>
    <xf numFmtId="0" fontId="25" fillId="0" borderId="1" xfId="36" applyNumberFormat="1" applyFont="1" applyFill="1" applyBorder="1" applyAlignment="1" applyProtection="1">
      <alignment horizontal="left" vertical="center" indent="1"/>
      <protection locked="0"/>
    </xf>
    <xf numFmtId="0" fontId="36" fillId="0" borderId="21" xfId="0" applyFont="1" applyFill="1" applyBorder="1" applyAlignment="1">
      <alignment horizontal="left" vertical="center" wrapText="1" indent="1"/>
    </xf>
    <xf numFmtId="0" fontId="36" fillId="0" borderId="0" xfId="0" applyFont="1" applyFill="1" applyBorder="1" applyAlignment="1">
      <alignment horizontal="left" vertical="center" wrapText="1" indent="1"/>
    </xf>
    <xf numFmtId="0" fontId="36" fillId="0" borderId="22" xfId="0" applyFont="1" applyFill="1" applyBorder="1" applyAlignment="1">
      <alignment horizontal="left" vertical="center" wrapText="1" indent="1"/>
    </xf>
    <xf numFmtId="0" fontId="13" fillId="0" borderId="0" xfId="0" applyFont="1" applyFill="1" applyAlignment="1">
      <alignment horizontal="left" vertical="center" wrapText="1" indent="1"/>
    </xf>
    <xf numFmtId="0" fontId="15" fillId="0" borderId="0" xfId="0" applyFont="1" applyFill="1" applyAlignment="1">
      <alignment horizontal="left" vertical="center" wrapText="1" indent="1"/>
    </xf>
    <xf numFmtId="0" fontId="26" fillId="0" borderId="18" xfId="0" applyFont="1" applyFill="1" applyBorder="1" applyAlignment="1">
      <alignment horizontal="left" wrapText="1" indent="1"/>
    </xf>
    <xf numFmtId="0" fontId="26" fillId="0" borderId="19" xfId="0" applyFont="1" applyFill="1" applyBorder="1" applyAlignment="1">
      <alignment horizontal="left" wrapText="1" indent="1"/>
    </xf>
    <xf numFmtId="0" fontId="26" fillId="0" borderId="20" xfId="0" applyFont="1" applyFill="1" applyBorder="1" applyAlignment="1">
      <alignment horizontal="left" wrapText="1" indent="1"/>
    </xf>
    <xf numFmtId="0" fontId="34" fillId="0" borderId="0" xfId="0" applyFont="1" applyFill="1" applyBorder="1" applyAlignment="1">
      <alignment horizontal="left" wrapText="1"/>
    </xf>
    <xf numFmtId="0" fontId="25" fillId="0" borderId="1" xfId="0" applyNumberFormat="1" applyFont="1" applyFill="1" applyBorder="1" applyAlignment="1">
      <alignment horizontal="left" vertical="center" wrapText="1" indent="1"/>
    </xf>
    <xf numFmtId="0" fontId="25" fillId="4" borderId="1" xfId="0" applyNumberFormat="1" applyFont="1" applyFill="1" applyBorder="1" applyAlignment="1">
      <alignment horizontal="left" vertical="center" wrapText="1" indent="1"/>
    </xf>
    <xf numFmtId="0" fontId="25" fillId="4" borderId="1" xfId="0" applyFont="1" applyFill="1" applyBorder="1" applyAlignment="1">
      <alignment horizontal="left" vertical="center" indent="1"/>
    </xf>
    <xf numFmtId="0" fontId="25" fillId="4" borderId="1" xfId="0" applyFont="1" applyFill="1" applyBorder="1" applyAlignment="1">
      <alignment horizontal="left" vertical="center" wrapText="1" indent="1"/>
    </xf>
    <xf numFmtId="0" fontId="15" fillId="0" borderId="21" xfId="35" applyFont="1" applyFill="1" applyBorder="1" applyAlignment="1">
      <alignment horizontal="left" vertical="center" wrapText="1" indent="1"/>
    </xf>
    <xf numFmtId="0" fontId="15" fillId="0" borderId="0" xfId="35" applyFont="1" applyFill="1" applyBorder="1" applyAlignment="1">
      <alignment horizontal="left" vertical="center" wrapText="1" indent="1"/>
    </xf>
    <xf numFmtId="0" fontId="15" fillId="0" borderId="22" xfId="35" applyFont="1" applyFill="1" applyBorder="1" applyAlignment="1">
      <alignment horizontal="left" vertical="center" wrapText="1" indent="1"/>
    </xf>
    <xf numFmtId="0" fontId="24" fillId="0" borderId="1" xfId="0" applyNumberFormat="1" applyFont="1" applyFill="1" applyBorder="1" applyAlignment="1">
      <alignment horizontal="left" vertical="center" wrapText="1" indent="1"/>
    </xf>
    <xf numFmtId="0" fontId="24" fillId="4" borderId="1" xfId="0" applyFont="1" applyFill="1" applyBorder="1" applyAlignment="1">
      <alignment horizontal="left" vertical="center" indent="1"/>
    </xf>
    <xf numFmtId="0" fontId="15" fillId="0" borderId="23" xfId="0" applyFont="1" applyFill="1" applyBorder="1" applyAlignment="1">
      <alignment horizontal="left" vertical="center" wrapText="1" indent="1"/>
    </xf>
    <xf numFmtId="0" fontId="15" fillId="0" borderId="24" xfId="0" applyFont="1" applyFill="1" applyBorder="1" applyAlignment="1">
      <alignment horizontal="left" vertical="center" wrapText="1" indent="1"/>
    </xf>
    <xf numFmtId="0" fontId="15" fillId="0" borderId="25" xfId="0" applyFont="1" applyFill="1" applyBorder="1" applyAlignment="1">
      <alignment horizontal="left" vertical="center" wrapText="1" indent="1"/>
    </xf>
    <xf numFmtId="0" fontId="24" fillId="0" borderId="1" xfId="0" quotePrefix="1" applyNumberFormat="1" applyFont="1" applyFill="1" applyBorder="1" applyAlignment="1">
      <alignment horizontal="left" vertical="center" wrapText="1" indent="1"/>
    </xf>
    <xf numFmtId="0" fontId="27" fillId="0" borderId="0" xfId="35" applyFont="1" applyBorder="1" applyAlignment="1">
      <alignment horizontal="left" vertical="center" indent="1"/>
    </xf>
    <xf numFmtId="0" fontId="15" fillId="0" borderId="24" xfId="35" applyFont="1" applyFill="1" applyBorder="1" applyAlignment="1">
      <alignment horizontal="left" vertical="center" indent="1"/>
    </xf>
    <xf numFmtId="0" fontId="25" fillId="0" borderId="1" xfId="36" applyNumberFormat="1" applyFont="1" applyFill="1" applyBorder="1" applyAlignment="1">
      <alignment horizontal="left" vertical="center" wrapText="1" indent="1"/>
    </xf>
    <xf numFmtId="0" fontId="25" fillId="0" borderId="1" xfId="36" applyNumberFormat="1" applyFont="1" applyFill="1" applyBorder="1" applyAlignment="1">
      <alignment horizontal="left" vertical="center" indent="1"/>
    </xf>
    <xf numFmtId="0" fontId="15" fillId="0" borderId="21" xfId="35" applyFont="1" applyFill="1" applyBorder="1" applyAlignment="1">
      <alignment horizontal="left" vertical="center" indent="1"/>
    </xf>
    <xf numFmtId="0" fontId="15" fillId="0" borderId="0" xfId="35" applyFont="1" applyFill="1" applyBorder="1" applyAlignment="1">
      <alignment horizontal="left" vertical="center" indent="1"/>
    </xf>
    <xf numFmtId="0" fontId="15" fillId="0" borderId="22" xfId="35" applyFont="1" applyFill="1" applyBorder="1" applyAlignment="1">
      <alignment horizontal="left" vertical="center" indent="1"/>
    </xf>
    <xf numFmtId="0" fontId="24" fillId="0" borderId="1" xfId="35" applyFont="1" applyFill="1" applyBorder="1" applyAlignment="1">
      <alignment horizontal="left" vertical="center" wrapText="1" indent="1"/>
    </xf>
    <xf numFmtId="0" fontId="15" fillId="0" borderId="23" xfId="35" applyFont="1" applyFill="1" applyBorder="1" applyAlignment="1">
      <alignment horizontal="left" vertical="center" indent="1"/>
    </xf>
    <xf numFmtId="0" fontId="15" fillId="0" borderId="25" xfId="35" applyFont="1" applyFill="1" applyBorder="1" applyAlignment="1">
      <alignment horizontal="left" vertical="center" indent="1"/>
    </xf>
    <xf numFmtId="0" fontId="27" fillId="0" borderId="0" xfId="35" applyFont="1" applyAlignment="1">
      <alignment horizontal="left" vertical="center" indent="1"/>
    </xf>
    <xf numFmtId="0" fontId="25" fillId="0" borderId="1" xfId="35" applyFont="1" applyFill="1" applyBorder="1" applyAlignment="1">
      <alignment horizontal="left" vertical="center" wrapText="1" indent="1"/>
    </xf>
    <xf numFmtId="0" fontId="25" fillId="0" borderId="1" xfId="0" applyFont="1" applyFill="1" applyBorder="1" applyAlignment="1">
      <alignment horizontal="left" vertical="center" wrapText="1" indent="1"/>
    </xf>
    <xf numFmtId="0" fontId="25" fillId="0" borderId="1" xfId="0" applyFont="1" applyFill="1" applyBorder="1" applyAlignment="1">
      <alignment horizontal="left" vertical="center" indent="1"/>
    </xf>
    <xf numFmtId="164" fontId="25" fillId="0" borderId="1" xfId="36" applyNumberFormat="1" applyFont="1" applyFill="1" applyBorder="1" applyAlignment="1">
      <alignment horizontal="left" vertical="center" wrapText="1" indent="1"/>
    </xf>
    <xf numFmtId="0" fontId="27" fillId="0" borderId="0" xfId="35" applyFont="1" applyAlignment="1" applyProtection="1">
      <alignment horizontal="left" vertical="center" indent="1"/>
      <protection locked="0"/>
    </xf>
    <xf numFmtId="0" fontId="15" fillId="0" borderId="0" xfId="35" applyFont="1" applyFill="1" applyBorder="1" applyAlignment="1" applyProtection="1">
      <alignment horizontal="left" vertical="center" wrapText="1" indent="1"/>
      <protection locked="0"/>
    </xf>
    <xf numFmtId="0" fontId="15" fillId="0" borderId="21" xfId="35" applyFont="1" applyFill="1" applyBorder="1" applyAlignment="1" applyProtection="1">
      <alignment horizontal="left" vertical="center" wrapText="1" indent="1"/>
      <protection locked="0"/>
    </xf>
    <xf numFmtId="0" fontId="15" fillId="0" borderId="22" xfId="35" applyFont="1" applyFill="1" applyBorder="1" applyAlignment="1" applyProtection="1">
      <alignment horizontal="left" vertical="center" wrapText="1" indent="1"/>
      <protection locked="0"/>
    </xf>
    <xf numFmtId="0" fontId="25" fillId="0" borderId="1" xfId="35" applyFont="1" applyBorder="1" applyAlignment="1" applyProtection="1">
      <alignment horizontal="left" vertical="center" wrapText="1" indent="1"/>
      <protection locked="0"/>
    </xf>
    <xf numFmtId="0" fontId="25" fillId="0" borderId="1" xfId="36" applyNumberFormat="1" applyFont="1" applyFill="1" applyBorder="1" applyAlignment="1" applyProtection="1">
      <alignment horizontal="left" vertical="center" wrapText="1" indent="1"/>
      <protection locked="0"/>
    </xf>
    <xf numFmtId="0" fontId="25" fillId="0" borderId="1" xfId="36" applyNumberFormat="1" applyFont="1" applyFill="1" applyBorder="1" applyAlignment="1" applyProtection="1">
      <alignment horizontal="left" vertical="center" indent="1"/>
      <protection locked="0"/>
    </xf>
    <xf numFmtId="0" fontId="15" fillId="0" borderId="23" xfId="35" applyFont="1" applyFill="1" applyBorder="1" applyAlignment="1">
      <alignment horizontal="left" vertical="center" wrapText="1" indent="1"/>
    </xf>
    <xf numFmtId="0" fontId="15" fillId="0" borderId="24" xfId="35" applyFont="1" applyFill="1" applyBorder="1" applyAlignment="1">
      <alignment horizontal="left" vertical="center" wrapText="1" indent="1"/>
    </xf>
    <xf numFmtId="0" fontId="15" fillId="0" borderId="25" xfId="35" applyFont="1" applyFill="1" applyBorder="1" applyAlignment="1">
      <alignment horizontal="left" vertical="center" wrapText="1" indent="1"/>
    </xf>
    <xf numFmtId="0" fontId="15" fillId="0" borderId="21" xfId="35" applyFont="1" applyFill="1" applyBorder="1" applyAlignment="1" applyProtection="1">
      <alignment horizontal="left" vertical="center" indent="1"/>
      <protection locked="0"/>
    </xf>
    <xf numFmtId="0" fontId="15" fillId="0" borderId="0" xfId="35" applyFont="1" applyFill="1" applyBorder="1" applyAlignment="1" applyProtection="1">
      <alignment horizontal="left" vertical="center" indent="1"/>
      <protection locked="0"/>
    </xf>
    <xf numFmtId="0" fontId="15" fillId="0" borderId="22" xfId="35" applyFont="1" applyFill="1" applyBorder="1" applyAlignment="1" applyProtection="1">
      <alignment horizontal="left" vertical="center" indent="1"/>
      <protection locked="0"/>
    </xf>
    <xf numFmtId="0" fontId="6" fillId="0" borderId="9" xfId="0" applyFont="1" applyFill="1" applyBorder="1" applyAlignment="1">
      <alignment horizontal="left" wrapText="1"/>
    </xf>
    <xf numFmtId="0" fontId="6" fillId="0" borderId="10" xfId="0" applyFont="1" applyFill="1" applyBorder="1" applyAlignment="1">
      <alignment horizontal="left" wrapText="1"/>
    </xf>
    <xf numFmtId="0" fontId="6" fillId="0" borderId="3" xfId="0" applyFont="1" applyBorder="1" applyAlignment="1">
      <alignment horizontal="center" wrapText="1"/>
    </xf>
    <xf numFmtId="0" fontId="6" fillId="0" borderId="13" xfId="0" applyFont="1" applyBorder="1" applyAlignment="1">
      <alignment horizontal="center" wrapText="1"/>
    </xf>
    <xf numFmtId="9" fontId="6" fillId="0" borderId="9" xfId="0" applyNumberFormat="1" applyFont="1" applyBorder="1" applyAlignment="1">
      <alignment horizontal="center" wrapText="1"/>
    </xf>
    <xf numFmtId="9" fontId="6" fillId="0" borderId="10" xfId="0" applyNumberFormat="1" applyFont="1" applyBorder="1" applyAlignment="1">
      <alignment horizontal="center" wrapText="1"/>
    </xf>
    <xf numFmtId="0" fontId="6" fillId="0" borderId="4" xfId="0" applyFont="1" applyBorder="1" applyAlignment="1">
      <alignment horizontal="center" wrapText="1"/>
    </xf>
  </cellXfs>
  <cellStyles count="40">
    <cellStyle name="Currency" xfId="1" builtinId="4"/>
    <cellStyle name="Currency 2" xfId="33" xr:uid="{00000000-0005-0000-0000-000001000000}"/>
    <cellStyle name="Currency 2 2" xfId="39" xr:uid="{00000000-0005-0000-0000-000002000000}"/>
    <cellStyle name="Currency 3" xfId="36" xr:uid="{00000000-0005-0000-0000-000003000000}"/>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Normal" xfId="0" builtinId="0"/>
    <cellStyle name="Normal 2" xfId="31" xr:uid="{00000000-0005-0000-0000-000021000000}"/>
    <cellStyle name="Normal 3" xfId="32" xr:uid="{00000000-0005-0000-0000-000022000000}"/>
    <cellStyle name="Normal 4" xfId="35" xr:uid="{00000000-0005-0000-0000-000023000000}"/>
    <cellStyle name="Normal 4 2" xfId="38" xr:uid="{00000000-0005-0000-0000-000024000000}"/>
    <cellStyle name="Percent" xfId="2" builtinId="5"/>
    <cellStyle name="Percent 2" xfId="34" xr:uid="{00000000-0005-0000-0000-000026000000}"/>
    <cellStyle name="Percent 3" xfId="37" xr:uid="{00000000-0005-0000-0000-000027000000}"/>
  </cellStyles>
  <dxfs count="6">
    <dxf>
      <font>
        <b/>
        <i val="0"/>
      </font>
    </dxf>
    <dxf>
      <font>
        <b/>
        <i val="0"/>
      </font>
    </dxf>
    <dxf>
      <font>
        <b/>
        <i val="0"/>
      </font>
    </dxf>
    <dxf>
      <font>
        <b/>
        <i val="0"/>
      </font>
    </dxf>
    <dxf>
      <font>
        <b/>
        <i val="0"/>
      </font>
    </dxf>
    <dxf>
      <font>
        <b/>
        <i val="0"/>
      </font>
    </dxf>
  </dxfs>
  <tableStyles count="0" defaultTableStyle="TableStyleMedium9" defaultPivotStyle="PivotStyleLight16"/>
  <colors>
    <mruColors>
      <color rgb="FFFF33CC"/>
      <color rgb="FFFF66CC"/>
      <color rgb="FFAAFD9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2"/>
  <sheetViews>
    <sheetView tabSelected="1" zoomScaleNormal="100" workbookViewId="0">
      <selection sqref="A1:E1"/>
    </sheetView>
  </sheetViews>
  <sheetFormatPr defaultColWidth="9.26953125" defaultRowHeight="13" x14ac:dyDescent="0.3"/>
  <cols>
    <col min="1" max="1" width="34" style="190" customWidth="1"/>
    <col min="2" max="2" width="35.26953125" style="190" customWidth="1"/>
    <col min="3" max="3" width="30.7265625" style="159" customWidth="1"/>
    <col min="4" max="4" width="30.7265625" style="190" customWidth="1"/>
    <col min="5" max="5" width="85.7265625" style="191" customWidth="1"/>
    <col min="6" max="6" width="9.26953125" style="159" customWidth="1"/>
    <col min="7" max="16384" width="9.26953125" style="159"/>
  </cols>
  <sheetData>
    <row r="1" spans="1:5" ht="45" customHeight="1" x14ac:dyDescent="0.3">
      <c r="A1" s="205" t="s">
        <v>534</v>
      </c>
      <c r="B1" s="205"/>
      <c r="C1" s="205"/>
      <c r="D1" s="205"/>
      <c r="E1" s="205"/>
    </row>
    <row r="2" spans="1:5" ht="36.75" customHeight="1" x14ac:dyDescent="0.3">
      <c r="A2" s="206" t="s">
        <v>535</v>
      </c>
      <c r="B2" s="206"/>
      <c r="C2" s="206"/>
      <c r="D2" s="206"/>
      <c r="E2" s="206"/>
    </row>
    <row r="3" spans="1:5" s="160" customFormat="1" ht="22.5" customHeight="1" x14ac:dyDescent="0.35">
      <c r="A3" s="207" t="s">
        <v>67</v>
      </c>
      <c r="B3" s="208"/>
      <c r="C3" s="208"/>
      <c r="D3" s="208"/>
      <c r="E3" s="209"/>
    </row>
    <row r="4" spans="1:5" s="160" customFormat="1" ht="18.75" customHeight="1" x14ac:dyDescent="0.3">
      <c r="A4" s="202" t="s">
        <v>640</v>
      </c>
      <c r="B4" s="203"/>
      <c r="C4" s="203"/>
      <c r="D4" s="203"/>
      <c r="E4" s="204"/>
    </row>
    <row r="5" spans="1:5" s="160" customFormat="1" ht="37.5" customHeight="1" x14ac:dyDescent="0.3">
      <c r="A5" s="202" t="s">
        <v>642</v>
      </c>
      <c r="B5" s="203"/>
      <c r="C5" s="203"/>
      <c r="D5" s="203"/>
      <c r="E5" s="204"/>
    </row>
    <row r="6" spans="1:5" s="160" customFormat="1" ht="18.75" customHeight="1" x14ac:dyDescent="0.3">
      <c r="A6" s="202" t="s">
        <v>458</v>
      </c>
      <c r="B6" s="203"/>
      <c r="C6" s="203"/>
      <c r="D6" s="203"/>
      <c r="E6" s="204"/>
    </row>
    <row r="7" spans="1:5" s="160" customFormat="1" ht="18.75" customHeight="1" x14ac:dyDescent="0.3">
      <c r="A7" s="215" t="s">
        <v>533</v>
      </c>
      <c r="B7" s="216"/>
      <c r="C7" s="216"/>
      <c r="D7" s="216"/>
      <c r="E7" s="217"/>
    </row>
    <row r="8" spans="1:5" s="160" customFormat="1" ht="18.75" customHeight="1" x14ac:dyDescent="0.3">
      <c r="A8" s="215" t="s">
        <v>381</v>
      </c>
      <c r="B8" s="216"/>
      <c r="C8" s="216"/>
      <c r="D8" s="216"/>
      <c r="E8" s="217"/>
    </row>
    <row r="9" spans="1:5" s="160" customFormat="1" ht="18.75" customHeight="1" x14ac:dyDescent="0.3">
      <c r="A9" s="220" t="s">
        <v>536</v>
      </c>
      <c r="B9" s="221"/>
      <c r="C9" s="221"/>
      <c r="D9" s="221"/>
      <c r="E9" s="222"/>
    </row>
    <row r="10" spans="1:5" ht="13.5" customHeight="1" x14ac:dyDescent="0.35">
      <c r="A10" s="161"/>
      <c r="B10" s="161"/>
      <c r="C10" s="162"/>
      <c r="D10" s="161"/>
      <c r="E10" s="163"/>
    </row>
    <row r="11" spans="1:5" ht="56.25" customHeight="1" x14ac:dyDescent="0.3">
      <c r="A11" s="164" t="s">
        <v>68</v>
      </c>
      <c r="B11" s="164" t="s">
        <v>537</v>
      </c>
      <c r="C11" s="165" t="s">
        <v>504</v>
      </c>
      <c r="D11" s="165" t="s">
        <v>499</v>
      </c>
      <c r="E11" s="164" t="s">
        <v>538</v>
      </c>
    </row>
    <row r="12" spans="1:5" s="169" customFormat="1" ht="24.75" customHeight="1" x14ac:dyDescent="0.3">
      <c r="A12" s="189" t="s">
        <v>14</v>
      </c>
      <c r="B12" s="189" t="s">
        <v>539</v>
      </c>
      <c r="C12" s="166" t="s">
        <v>92</v>
      </c>
      <c r="D12" s="167" t="s">
        <v>84</v>
      </c>
      <c r="E12" s="168"/>
    </row>
    <row r="13" spans="1:5" ht="24.65" customHeight="1" x14ac:dyDescent="0.3">
      <c r="A13" s="172" t="s">
        <v>540</v>
      </c>
      <c r="B13" s="172" t="s">
        <v>541</v>
      </c>
      <c r="C13" s="166" t="s">
        <v>542</v>
      </c>
      <c r="D13" s="167" t="s">
        <v>83</v>
      </c>
      <c r="E13" s="170"/>
    </row>
    <row r="14" spans="1:5" ht="24.75" customHeight="1" x14ac:dyDescent="0.3">
      <c r="A14" s="189" t="s">
        <v>543</v>
      </c>
      <c r="B14" s="189" t="s">
        <v>544</v>
      </c>
      <c r="C14" s="166" t="s">
        <v>94</v>
      </c>
      <c r="D14" s="167" t="s">
        <v>116</v>
      </c>
      <c r="E14" s="171"/>
    </row>
    <row r="15" spans="1:5" ht="42.75" customHeight="1" x14ac:dyDescent="0.3">
      <c r="A15" s="189" t="s">
        <v>545</v>
      </c>
      <c r="B15" s="189" t="s">
        <v>546</v>
      </c>
      <c r="C15" s="166" t="s">
        <v>74</v>
      </c>
      <c r="D15" s="167" t="s">
        <v>98</v>
      </c>
      <c r="E15" s="168"/>
    </row>
    <row r="16" spans="1:5" ht="24.75" customHeight="1" x14ac:dyDescent="0.3">
      <c r="A16" s="211" t="s">
        <v>547</v>
      </c>
      <c r="B16" s="172" t="s">
        <v>548</v>
      </c>
      <c r="C16" s="166"/>
      <c r="D16" s="173" t="s">
        <v>225</v>
      </c>
      <c r="E16" s="223" t="s">
        <v>549</v>
      </c>
    </row>
    <row r="17" spans="1:8" ht="24.75" customHeight="1" x14ac:dyDescent="0.3">
      <c r="A17" s="211"/>
      <c r="B17" s="172" t="s">
        <v>502</v>
      </c>
      <c r="C17" s="166"/>
      <c r="D17" s="173" t="s">
        <v>550</v>
      </c>
      <c r="E17" s="223"/>
    </row>
    <row r="18" spans="1:8" ht="24.75" customHeight="1" x14ac:dyDescent="0.3">
      <c r="A18" s="211"/>
      <c r="B18" s="172" t="s">
        <v>632</v>
      </c>
      <c r="C18" s="166"/>
      <c r="D18" s="173" t="s">
        <v>485</v>
      </c>
      <c r="E18" s="223"/>
    </row>
    <row r="19" spans="1:8" ht="24.75" customHeight="1" x14ac:dyDescent="0.3">
      <c r="A19" s="211"/>
      <c r="B19" s="172" t="s">
        <v>551</v>
      </c>
      <c r="C19" s="166" t="s">
        <v>78</v>
      </c>
      <c r="D19" s="174" t="s">
        <v>552</v>
      </c>
      <c r="E19" s="223"/>
    </row>
    <row r="20" spans="1:8" ht="42.75" customHeight="1" x14ac:dyDescent="0.3">
      <c r="A20" s="172" t="s">
        <v>553</v>
      </c>
      <c r="B20" s="172" t="s">
        <v>411</v>
      </c>
      <c r="C20" s="166" t="s">
        <v>554</v>
      </c>
      <c r="D20" s="174"/>
      <c r="E20" s="175" t="s">
        <v>626</v>
      </c>
      <c r="H20" s="176"/>
    </row>
    <row r="21" spans="1:8" ht="24.75" customHeight="1" x14ac:dyDescent="0.3">
      <c r="A21" s="189" t="s">
        <v>555</v>
      </c>
      <c r="B21" s="189" t="s">
        <v>556</v>
      </c>
      <c r="C21" s="166" t="s">
        <v>123</v>
      </c>
      <c r="D21" s="167" t="s">
        <v>116</v>
      </c>
      <c r="E21" s="171"/>
    </row>
    <row r="22" spans="1:8" ht="24.75" customHeight="1" x14ac:dyDescent="0.3">
      <c r="A22" s="211" t="s">
        <v>557</v>
      </c>
      <c r="B22" s="172" t="s">
        <v>558</v>
      </c>
      <c r="C22" s="166"/>
      <c r="D22" s="167" t="s">
        <v>559</v>
      </c>
      <c r="E22" s="218" t="s">
        <v>560</v>
      </c>
    </row>
    <row r="23" spans="1:8" ht="24.75" customHeight="1" x14ac:dyDescent="0.3">
      <c r="A23" s="211"/>
      <c r="B23" s="172" t="s">
        <v>633</v>
      </c>
      <c r="C23" s="166"/>
      <c r="D23" s="167" t="s">
        <v>561</v>
      </c>
      <c r="E23" s="218"/>
    </row>
    <row r="24" spans="1:8" ht="24.75" customHeight="1" x14ac:dyDescent="0.3">
      <c r="A24" s="211"/>
      <c r="B24" s="172" t="s">
        <v>562</v>
      </c>
      <c r="C24" s="166" t="s">
        <v>563</v>
      </c>
      <c r="D24" s="167" t="s">
        <v>564</v>
      </c>
      <c r="E24" s="218"/>
    </row>
    <row r="25" spans="1:8" ht="24.75" customHeight="1" x14ac:dyDescent="0.3">
      <c r="A25" s="189" t="s">
        <v>565</v>
      </c>
      <c r="B25" s="189" t="s">
        <v>566</v>
      </c>
      <c r="C25" s="166" t="s">
        <v>78</v>
      </c>
      <c r="D25" s="177" t="s">
        <v>93</v>
      </c>
      <c r="E25" s="178"/>
    </row>
    <row r="26" spans="1:8" s="182" customFormat="1" ht="24.75" customHeight="1" x14ac:dyDescent="0.3">
      <c r="A26" s="212" t="s">
        <v>567</v>
      </c>
      <c r="B26" s="179" t="s">
        <v>568</v>
      </c>
      <c r="C26" s="180"/>
      <c r="D26" s="181" t="s">
        <v>226</v>
      </c>
      <c r="E26" s="212" t="s">
        <v>569</v>
      </c>
    </row>
    <row r="27" spans="1:8" s="182" customFormat="1" ht="24.75" customHeight="1" x14ac:dyDescent="0.3">
      <c r="A27" s="212"/>
      <c r="B27" s="179" t="s">
        <v>502</v>
      </c>
      <c r="C27" s="166"/>
      <c r="D27" s="183" t="s">
        <v>570</v>
      </c>
      <c r="E27" s="212"/>
    </row>
    <row r="28" spans="1:8" s="182" customFormat="1" ht="24.75" customHeight="1" x14ac:dyDescent="0.3">
      <c r="A28" s="212"/>
      <c r="B28" s="179" t="s">
        <v>655</v>
      </c>
      <c r="C28" s="166" t="s">
        <v>571</v>
      </c>
      <c r="D28" s="184"/>
      <c r="E28" s="212"/>
    </row>
    <row r="29" spans="1:8" ht="24.75" customHeight="1" x14ac:dyDescent="0.3">
      <c r="A29" s="189" t="s">
        <v>572</v>
      </c>
      <c r="B29" s="189" t="s">
        <v>573</v>
      </c>
      <c r="C29" s="166" t="s">
        <v>75</v>
      </c>
      <c r="D29" s="167" t="s">
        <v>82</v>
      </c>
      <c r="E29" s="171"/>
    </row>
    <row r="30" spans="1:8" ht="24.75" customHeight="1" x14ac:dyDescent="0.3">
      <c r="A30" s="189" t="s">
        <v>574</v>
      </c>
      <c r="B30" s="189" t="s">
        <v>653</v>
      </c>
      <c r="C30" s="166" t="s">
        <v>575</v>
      </c>
      <c r="D30" s="167" t="s">
        <v>155</v>
      </c>
      <c r="E30" s="178" t="s">
        <v>576</v>
      </c>
    </row>
    <row r="31" spans="1:8" s="182" customFormat="1" ht="24.75" customHeight="1" x14ac:dyDescent="0.3">
      <c r="A31" s="212" t="s">
        <v>579</v>
      </c>
      <c r="B31" s="179" t="s">
        <v>659</v>
      </c>
      <c r="C31" s="166"/>
      <c r="D31" s="173" t="s">
        <v>472</v>
      </c>
      <c r="E31" s="212" t="s">
        <v>580</v>
      </c>
    </row>
    <row r="32" spans="1:8" s="182" customFormat="1" ht="24.75" customHeight="1" x14ac:dyDescent="0.3">
      <c r="A32" s="212"/>
      <c r="B32" s="179" t="s">
        <v>634</v>
      </c>
      <c r="C32" s="166"/>
      <c r="D32" s="173" t="s">
        <v>426</v>
      </c>
      <c r="E32" s="212"/>
    </row>
    <row r="33" spans="1:5" s="182" customFormat="1" ht="24.75" customHeight="1" x14ac:dyDescent="0.3">
      <c r="A33" s="212"/>
      <c r="B33" s="198" t="s">
        <v>635</v>
      </c>
      <c r="C33" s="166"/>
      <c r="D33" s="173" t="s">
        <v>412</v>
      </c>
      <c r="E33" s="212"/>
    </row>
    <row r="34" spans="1:5" s="182" customFormat="1" ht="24.75" customHeight="1" x14ac:dyDescent="0.3">
      <c r="A34" s="212"/>
      <c r="B34" s="198" t="s">
        <v>581</v>
      </c>
      <c r="C34" s="166" t="s">
        <v>81</v>
      </c>
      <c r="D34" s="174" t="s">
        <v>552</v>
      </c>
      <c r="E34" s="212"/>
    </row>
    <row r="35" spans="1:5" s="182" customFormat="1" ht="24.75" customHeight="1" x14ac:dyDescent="0.3">
      <c r="A35" s="212" t="s">
        <v>582</v>
      </c>
      <c r="B35" s="198" t="s">
        <v>583</v>
      </c>
      <c r="C35" s="166"/>
      <c r="D35" s="184" t="s">
        <v>584</v>
      </c>
      <c r="E35" s="213"/>
    </row>
    <row r="36" spans="1:5" s="182" customFormat="1" ht="24.75" customHeight="1" x14ac:dyDescent="0.3">
      <c r="A36" s="212"/>
      <c r="B36" s="198" t="s">
        <v>636</v>
      </c>
      <c r="C36" s="166" t="s">
        <v>87</v>
      </c>
      <c r="D36" s="186"/>
      <c r="E36" s="213"/>
    </row>
    <row r="37" spans="1:5" ht="24.75" customHeight="1" x14ac:dyDescent="0.3">
      <c r="A37" s="189" t="s">
        <v>13</v>
      </c>
      <c r="B37" s="199" t="s">
        <v>585</v>
      </c>
      <c r="C37" s="187" t="s">
        <v>563</v>
      </c>
      <c r="D37" s="167" t="s">
        <v>586</v>
      </c>
      <c r="E37" s="194"/>
    </row>
    <row r="38" spans="1:5" ht="24.75" customHeight="1" x14ac:dyDescent="0.3">
      <c r="A38" s="211" t="s">
        <v>587</v>
      </c>
      <c r="B38" s="198" t="s">
        <v>410</v>
      </c>
      <c r="C38" s="187"/>
      <c r="D38" s="173" t="s">
        <v>467</v>
      </c>
      <c r="E38" s="211" t="s">
        <v>619</v>
      </c>
    </row>
    <row r="39" spans="1:5" ht="24.75" customHeight="1" x14ac:dyDescent="0.3">
      <c r="A39" s="211"/>
      <c r="B39" s="198" t="s">
        <v>654</v>
      </c>
      <c r="C39" s="187"/>
      <c r="D39" s="167" t="s">
        <v>588</v>
      </c>
      <c r="E39" s="211"/>
    </row>
    <row r="40" spans="1:5" s="188" customFormat="1" ht="24.75" customHeight="1" x14ac:dyDescent="0.3">
      <c r="A40" s="211"/>
      <c r="B40" s="198" t="s">
        <v>548</v>
      </c>
      <c r="C40" s="166" t="s">
        <v>589</v>
      </c>
      <c r="D40" s="184" t="s">
        <v>590</v>
      </c>
      <c r="E40" s="211"/>
    </row>
    <row r="41" spans="1:5" ht="24.75" customHeight="1" x14ac:dyDescent="0.3">
      <c r="A41" s="189" t="s">
        <v>591</v>
      </c>
      <c r="B41" s="199" t="s">
        <v>592</v>
      </c>
      <c r="C41" s="166" t="s">
        <v>85</v>
      </c>
      <c r="D41" s="167" t="s">
        <v>98</v>
      </c>
      <c r="E41" s="194"/>
    </row>
    <row r="42" spans="1:5" s="182" customFormat="1" ht="24.75" customHeight="1" x14ac:dyDescent="0.3">
      <c r="A42" s="212" t="s">
        <v>593</v>
      </c>
      <c r="B42" s="198" t="s">
        <v>594</v>
      </c>
      <c r="C42" s="166" t="s">
        <v>575</v>
      </c>
      <c r="D42" s="173" t="s">
        <v>100</v>
      </c>
      <c r="E42" s="214" t="s">
        <v>595</v>
      </c>
    </row>
    <row r="43" spans="1:5" s="182" customFormat="1" ht="24.75" customHeight="1" x14ac:dyDescent="0.3">
      <c r="A43" s="212"/>
      <c r="B43" s="198" t="s">
        <v>637</v>
      </c>
      <c r="C43" s="166" t="s">
        <v>596</v>
      </c>
      <c r="D43" s="173"/>
      <c r="E43" s="214"/>
    </row>
    <row r="44" spans="1:5" s="182" customFormat="1" ht="24.75" customHeight="1" x14ac:dyDescent="0.3">
      <c r="A44" s="212"/>
      <c r="B44" s="198" t="s">
        <v>244</v>
      </c>
      <c r="C44" s="166" t="s">
        <v>597</v>
      </c>
      <c r="D44" s="173"/>
      <c r="E44" s="214"/>
    </row>
    <row r="45" spans="1:5" ht="24.75" customHeight="1" x14ac:dyDescent="0.3">
      <c r="A45" s="189" t="s">
        <v>598</v>
      </c>
      <c r="B45" s="199" t="s">
        <v>599</v>
      </c>
      <c r="C45" s="166" t="s">
        <v>98</v>
      </c>
      <c r="D45" s="167" t="s">
        <v>75</v>
      </c>
      <c r="E45" s="178"/>
    </row>
    <row r="46" spans="1:5" ht="24.75" customHeight="1" x14ac:dyDescent="0.3">
      <c r="A46" s="189" t="s">
        <v>15</v>
      </c>
      <c r="B46" s="199" t="s">
        <v>601</v>
      </c>
      <c r="C46" s="166" t="s">
        <v>116</v>
      </c>
      <c r="D46" s="167" t="s">
        <v>77</v>
      </c>
      <c r="E46" s="178"/>
    </row>
    <row r="47" spans="1:5" ht="24.75" customHeight="1" x14ac:dyDescent="0.3">
      <c r="A47" s="218" t="s">
        <v>602</v>
      </c>
      <c r="B47" s="199" t="s">
        <v>502</v>
      </c>
      <c r="C47" s="166"/>
      <c r="D47" s="183" t="s">
        <v>417</v>
      </c>
      <c r="E47" s="218" t="s">
        <v>603</v>
      </c>
    </row>
    <row r="48" spans="1:5" ht="24.75" customHeight="1" x14ac:dyDescent="0.3">
      <c r="A48" s="218"/>
      <c r="B48" s="199" t="s">
        <v>558</v>
      </c>
      <c r="C48" s="166" t="s">
        <v>69</v>
      </c>
      <c r="D48" s="173" t="s">
        <v>478</v>
      </c>
      <c r="E48" s="218"/>
    </row>
    <row r="49" spans="1:5" s="182" customFormat="1" ht="24.75" customHeight="1" x14ac:dyDescent="0.3">
      <c r="A49" s="212" t="s">
        <v>604</v>
      </c>
      <c r="B49" s="198" t="s">
        <v>605</v>
      </c>
      <c r="C49" s="166"/>
      <c r="D49" s="167" t="s">
        <v>155</v>
      </c>
      <c r="E49" s="219"/>
    </row>
    <row r="50" spans="1:5" s="182" customFormat="1" ht="24.75" customHeight="1" x14ac:dyDescent="0.3">
      <c r="A50" s="212"/>
      <c r="B50" s="198" t="s">
        <v>639</v>
      </c>
      <c r="C50" s="166" t="s">
        <v>126</v>
      </c>
      <c r="D50" s="167"/>
      <c r="E50" s="219"/>
    </row>
    <row r="51" spans="1:5" ht="42.75" customHeight="1" x14ac:dyDescent="0.3">
      <c r="A51" s="172" t="s">
        <v>606</v>
      </c>
      <c r="B51" s="172" t="s">
        <v>607</v>
      </c>
      <c r="C51" s="166" t="s">
        <v>608</v>
      </c>
      <c r="D51" s="167"/>
      <c r="E51" s="175" t="s">
        <v>626</v>
      </c>
    </row>
    <row r="52" spans="1:5" s="182" customFormat="1" ht="42.75" customHeight="1" x14ac:dyDescent="0.3">
      <c r="A52" s="185" t="s">
        <v>646</v>
      </c>
      <c r="B52" s="185" t="s">
        <v>650</v>
      </c>
      <c r="C52" s="166" t="s">
        <v>77</v>
      </c>
      <c r="D52" s="167" t="s">
        <v>577</v>
      </c>
      <c r="E52" s="185" t="s">
        <v>578</v>
      </c>
    </row>
    <row r="53" spans="1:5" ht="24.75" customHeight="1" x14ac:dyDescent="0.3">
      <c r="A53" s="189" t="s">
        <v>612</v>
      </c>
      <c r="B53" s="189" t="s">
        <v>613</v>
      </c>
      <c r="C53" s="166" t="s">
        <v>79</v>
      </c>
      <c r="D53" s="167" t="s">
        <v>91</v>
      </c>
      <c r="E53" s="178"/>
    </row>
    <row r="54" spans="1:5" ht="42.75" customHeight="1" x14ac:dyDescent="0.3">
      <c r="A54" s="172" t="s">
        <v>614</v>
      </c>
      <c r="B54" s="172" t="s">
        <v>638</v>
      </c>
      <c r="C54" s="187" t="s">
        <v>76</v>
      </c>
      <c r="D54" s="173" t="s">
        <v>615</v>
      </c>
      <c r="E54" s="172" t="s">
        <v>616</v>
      </c>
    </row>
    <row r="55" spans="1:5" ht="24.75" customHeight="1" x14ac:dyDescent="0.3">
      <c r="A55" s="189" t="s">
        <v>12</v>
      </c>
      <c r="B55" s="189" t="s">
        <v>617</v>
      </c>
      <c r="C55" s="166" t="s">
        <v>70</v>
      </c>
      <c r="D55" s="167" t="s">
        <v>69</v>
      </c>
      <c r="E55" s="171"/>
    </row>
    <row r="56" spans="1:5" ht="42.75" customHeight="1" x14ac:dyDescent="0.3">
      <c r="A56" s="189" t="s">
        <v>644</v>
      </c>
      <c r="B56" s="189" t="s">
        <v>609</v>
      </c>
      <c r="C56" s="166" t="s">
        <v>610</v>
      </c>
      <c r="D56" s="167"/>
      <c r="E56" s="185" t="s">
        <v>611</v>
      </c>
    </row>
    <row r="57" spans="1:5" ht="42.75" customHeight="1" x14ac:dyDescent="0.3">
      <c r="A57" s="189" t="s">
        <v>645</v>
      </c>
      <c r="B57" s="199" t="s">
        <v>600</v>
      </c>
      <c r="C57" s="166" t="s">
        <v>84</v>
      </c>
      <c r="D57" s="167" t="s">
        <v>126</v>
      </c>
      <c r="E57" s="168"/>
    </row>
    <row r="58" spans="1:5" ht="24.75" customHeight="1" x14ac:dyDescent="0.3">
      <c r="A58" s="189" t="s">
        <v>618</v>
      </c>
      <c r="B58" s="189" t="s">
        <v>651</v>
      </c>
      <c r="C58" s="166" t="s">
        <v>77</v>
      </c>
      <c r="D58" s="167" t="s">
        <v>122</v>
      </c>
      <c r="E58" s="171"/>
    </row>
    <row r="59" spans="1:5" ht="13" customHeight="1" x14ac:dyDescent="0.3">
      <c r="A59" s="210"/>
      <c r="B59" s="210"/>
      <c r="C59" s="210"/>
      <c r="D59" s="210"/>
      <c r="E59" s="210"/>
    </row>
    <row r="60" spans="1:5" s="190" customFormat="1" ht="26.15" customHeight="1" x14ac:dyDescent="0.3">
      <c r="E60" s="191"/>
    </row>
    <row r="61" spans="1:5" s="190" customFormat="1" x14ac:dyDescent="0.3">
      <c r="E61" s="191"/>
    </row>
    <row r="62" spans="1:5" s="190" customFormat="1" x14ac:dyDescent="0.3">
      <c r="C62" s="192"/>
      <c r="E62" s="191"/>
    </row>
  </sheetData>
  <mergeCells count="28">
    <mergeCell ref="A7:E7"/>
    <mergeCell ref="A47:A48"/>
    <mergeCell ref="E47:E48"/>
    <mergeCell ref="A49:A50"/>
    <mergeCell ref="E49:E50"/>
    <mergeCell ref="A9:E9"/>
    <mergeCell ref="A16:A19"/>
    <mergeCell ref="E16:E19"/>
    <mergeCell ref="A22:A24"/>
    <mergeCell ref="E22:E24"/>
    <mergeCell ref="A26:A28"/>
    <mergeCell ref="E26:E28"/>
    <mergeCell ref="A8:E8"/>
    <mergeCell ref="A59:E59"/>
    <mergeCell ref="E38:E40"/>
    <mergeCell ref="A31:A34"/>
    <mergeCell ref="E31:E34"/>
    <mergeCell ref="A35:A36"/>
    <mergeCell ref="E35:E36"/>
    <mergeCell ref="A38:A40"/>
    <mergeCell ref="A42:A44"/>
    <mergeCell ref="E42:E44"/>
    <mergeCell ref="A6:E6"/>
    <mergeCell ref="A1:E1"/>
    <mergeCell ref="A2:E2"/>
    <mergeCell ref="A3:E3"/>
    <mergeCell ref="A4:E4"/>
    <mergeCell ref="A5:E5"/>
  </mergeCells>
  <pageMargins left="0.70866141732283472" right="0.70866141732283472" top="0.55118110236220474" bottom="0.55118110236220474" header="0.31496062992125984" footer="0.31496062992125984"/>
  <pageSetup paperSize="9" scale="61" fitToHeight="0" orientation="landscape" r:id="rId1"/>
  <rowBreaks count="1" manualBreakCount="1">
    <brk id="3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5"/>
  <sheetViews>
    <sheetView zoomScaleNormal="100" zoomScalePageLayoutView="50" workbookViewId="0">
      <selection sqref="A1:E1"/>
    </sheetView>
  </sheetViews>
  <sheetFormatPr defaultColWidth="9.26953125" defaultRowHeight="13" x14ac:dyDescent="0.3"/>
  <cols>
    <col min="1" max="1" width="34" style="75" customWidth="1"/>
    <col min="2" max="2" width="30" style="75" customWidth="1"/>
    <col min="3" max="4" width="30.7265625" style="77" customWidth="1"/>
    <col min="5" max="5" width="85.7265625" style="70" customWidth="1"/>
    <col min="6" max="16384" width="9.26953125" style="70"/>
  </cols>
  <sheetData>
    <row r="1" spans="1:9" ht="45" customHeight="1" x14ac:dyDescent="0.3">
      <c r="A1" s="224" t="s">
        <v>463</v>
      </c>
      <c r="B1" s="224"/>
      <c r="C1" s="224"/>
      <c r="D1" s="224"/>
      <c r="E1" s="224"/>
    </row>
    <row r="2" spans="1:9" s="71" customFormat="1" ht="36.75" customHeight="1" x14ac:dyDescent="0.35">
      <c r="A2" s="225" t="s">
        <v>630</v>
      </c>
      <c r="B2" s="225"/>
      <c r="C2" s="225"/>
      <c r="D2" s="225"/>
      <c r="E2" s="225"/>
    </row>
    <row r="3" spans="1:9" s="73" customFormat="1" ht="22.5" customHeight="1" x14ac:dyDescent="0.3">
      <c r="A3" s="114" t="s">
        <v>67</v>
      </c>
      <c r="B3" s="115"/>
      <c r="C3" s="138"/>
      <c r="D3" s="138"/>
      <c r="E3" s="118"/>
      <c r="F3" s="72"/>
      <c r="G3" s="72"/>
    </row>
    <row r="4" spans="1:9" s="73" customFormat="1" ht="18.75" customHeight="1" x14ac:dyDescent="0.3">
      <c r="A4" s="228" t="s">
        <v>640</v>
      </c>
      <c r="B4" s="229"/>
      <c r="C4" s="229"/>
      <c r="D4" s="229"/>
      <c r="E4" s="230"/>
      <c r="F4" s="72"/>
      <c r="G4" s="72"/>
    </row>
    <row r="5" spans="1:9" s="73" customFormat="1" ht="37.5" customHeight="1" x14ac:dyDescent="0.3">
      <c r="A5" s="215" t="s">
        <v>642</v>
      </c>
      <c r="B5" s="216"/>
      <c r="C5" s="216"/>
      <c r="D5" s="216"/>
      <c r="E5" s="217"/>
      <c r="F5" s="72"/>
      <c r="G5" s="72"/>
    </row>
    <row r="6" spans="1:9" s="73" customFormat="1" ht="18.75" customHeight="1" x14ac:dyDescent="0.3">
      <c r="A6" s="228" t="s">
        <v>458</v>
      </c>
      <c r="B6" s="229"/>
      <c r="C6" s="229"/>
      <c r="D6" s="229"/>
      <c r="E6" s="230"/>
      <c r="F6" s="72"/>
      <c r="G6" s="72"/>
    </row>
    <row r="7" spans="1:9" s="73" customFormat="1" ht="18.75" customHeight="1" x14ac:dyDescent="0.3">
      <c r="A7" s="215" t="s">
        <v>533</v>
      </c>
      <c r="B7" s="216"/>
      <c r="C7" s="216"/>
      <c r="D7" s="216"/>
      <c r="E7" s="217"/>
      <c r="F7" s="72"/>
      <c r="G7" s="72"/>
    </row>
    <row r="8" spans="1:9" s="73" customFormat="1" ht="18.75" customHeight="1" x14ac:dyDescent="0.3">
      <c r="A8" s="232" t="s">
        <v>381</v>
      </c>
      <c r="B8" s="225"/>
      <c r="C8" s="225"/>
      <c r="D8" s="225"/>
      <c r="E8" s="233"/>
      <c r="F8" s="74"/>
      <c r="G8" s="74"/>
      <c r="H8" s="74"/>
      <c r="I8" s="74"/>
    </row>
    <row r="9" spans="1:9" ht="12.75" customHeight="1" x14ac:dyDescent="0.3">
      <c r="A9" s="116"/>
      <c r="B9" s="116"/>
      <c r="C9" s="139"/>
      <c r="D9" s="139"/>
      <c r="E9" s="117"/>
    </row>
    <row r="10" spans="1:9" s="94" customFormat="1" ht="56.25" customHeight="1" x14ac:dyDescent="0.25">
      <c r="A10" s="112" t="s">
        <v>68</v>
      </c>
      <c r="B10" s="112" t="s">
        <v>235</v>
      </c>
      <c r="C10" s="141" t="s">
        <v>504</v>
      </c>
      <c r="D10" s="141" t="s">
        <v>499</v>
      </c>
      <c r="E10" s="112" t="s">
        <v>67</v>
      </c>
    </row>
    <row r="11" spans="1:9" s="95" customFormat="1" ht="24.75" customHeight="1" x14ac:dyDescent="0.25">
      <c r="A11" s="193" t="s">
        <v>95</v>
      </c>
      <c r="B11" s="193" t="s">
        <v>236</v>
      </c>
      <c r="C11" s="140" t="s">
        <v>73</v>
      </c>
      <c r="D11" s="140" t="s">
        <v>85</v>
      </c>
      <c r="E11" s="129"/>
    </row>
    <row r="12" spans="1:9" s="95" customFormat="1" ht="24.75" customHeight="1" x14ac:dyDescent="0.25">
      <c r="A12" s="193" t="s">
        <v>96</v>
      </c>
      <c r="B12" s="193" t="s">
        <v>237</v>
      </c>
      <c r="C12" s="140" t="s">
        <v>155</v>
      </c>
      <c r="D12" s="140" t="s">
        <v>155</v>
      </c>
      <c r="E12" s="129"/>
    </row>
    <row r="13" spans="1:9" s="95" customFormat="1" ht="59.25" customHeight="1" x14ac:dyDescent="0.25">
      <c r="A13" s="193" t="s">
        <v>373</v>
      </c>
      <c r="B13" s="193" t="s">
        <v>658</v>
      </c>
      <c r="C13" s="140" t="s">
        <v>517</v>
      </c>
      <c r="D13" s="140" t="s">
        <v>98</v>
      </c>
      <c r="E13" s="119" t="s">
        <v>459</v>
      </c>
    </row>
    <row r="14" spans="1:9" s="95" customFormat="1" ht="24.75" customHeight="1" x14ac:dyDescent="0.25">
      <c r="A14" s="231" t="s">
        <v>99</v>
      </c>
      <c r="B14" s="193" t="s">
        <v>238</v>
      </c>
      <c r="C14" s="120" t="s">
        <v>374</v>
      </c>
      <c r="D14" s="120" t="s">
        <v>89</v>
      </c>
      <c r="E14" s="226" t="s">
        <v>433</v>
      </c>
    </row>
    <row r="15" spans="1:9" s="95" customFormat="1" ht="24.75" customHeight="1" x14ac:dyDescent="0.25">
      <c r="A15" s="231"/>
      <c r="B15" s="193" t="s">
        <v>382</v>
      </c>
      <c r="C15" s="120" t="s">
        <v>360</v>
      </c>
      <c r="D15" s="120"/>
      <c r="E15" s="226"/>
    </row>
    <row r="16" spans="1:9" s="95" customFormat="1" ht="24.75" customHeight="1" x14ac:dyDescent="0.25">
      <c r="A16" s="231"/>
      <c r="B16" s="193" t="s">
        <v>416</v>
      </c>
      <c r="C16" s="120" t="s">
        <v>518</v>
      </c>
      <c r="D16" s="120"/>
      <c r="E16" s="227"/>
    </row>
    <row r="17" spans="1:5" s="95" customFormat="1" ht="24.75" customHeight="1" x14ac:dyDescent="0.25">
      <c r="A17" s="231" t="s">
        <v>239</v>
      </c>
      <c r="B17" s="193" t="s">
        <v>240</v>
      </c>
      <c r="C17" s="120"/>
      <c r="D17" s="120" t="s">
        <v>230</v>
      </c>
      <c r="E17" s="226" t="s">
        <v>434</v>
      </c>
    </row>
    <row r="18" spans="1:5" s="95" customFormat="1" ht="24.75" customHeight="1" x14ac:dyDescent="0.25">
      <c r="A18" s="231"/>
      <c r="B18" s="193" t="s">
        <v>383</v>
      </c>
      <c r="C18" s="120" t="s">
        <v>72</v>
      </c>
      <c r="D18" s="120" t="s">
        <v>426</v>
      </c>
      <c r="E18" s="227"/>
    </row>
    <row r="19" spans="1:5" s="95" customFormat="1" ht="24.75" customHeight="1" x14ac:dyDescent="0.25">
      <c r="A19" s="193" t="s">
        <v>241</v>
      </c>
      <c r="B19" s="193" t="s">
        <v>242</v>
      </c>
      <c r="C19" s="120" t="s">
        <v>88</v>
      </c>
      <c r="D19" s="120" t="s">
        <v>72</v>
      </c>
      <c r="E19" s="129"/>
    </row>
    <row r="20" spans="1:5" s="95" customFormat="1" ht="24.75" customHeight="1" x14ac:dyDescent="0.25">
      <c r="A20" s="231" t="s">
        <v>243</v>
      </c>
      <c r="B20" s="193" t="s">
        <v>244</v>
      </c>
      <c r="C20" s="120" t="s">
        <v>519</v>
      </c>
      <c r="D20" s="120" t="s">
        <v>92</v>
      </c>
      <c r="E20" s="226" t="s">
        <v>435</v>
      </c>
    </row>
    <row r="21" spans="1:5" s="95" customFormat="1" ht="24.75" customHeight="1" x14ac:dyDescent="0.25">
      <c r="A21" s="231"/>
      <c r="B21" s="193" t="s">
        <v>384</v>
      </c>
      <c r="C21" s="120" t="s">
        <v>351</v>
      </c>
      <c r="D21" s="120"/>
      <c r="E21" s="227"/>
    </row>
    <row r="22" spans="1:5" s="95" customFormat="1" ht="24.75" customHeight="1" x14ac:dyDescent="0.25">
      <c r="A22" s="193" t="s">
        <v>101</v>
      </c>
      <c r="B22" s="193" t="s">
        <v>245</v>
      </c>
      <c r="C22" s="120" t="s">
        <v>126</v>
      </c>
      <c r="D22" s="120" t="s">
        <v>70</v>
      </c>
      <c r="E22" s="129"/>
    </row>
    <row r="23" spans="1:5" s="95" customFormat="1" ht="24.75" customHeight="1" x14ac:dyDescent="0.25">
      <c r="A23" s="193" t="s">
        <v>102</v>
      </c>
      <c r="B23" s="193" t="s">
        <v>246</v>
      </c>
      <c r="C23" s="120" t="s">
        <v>100</v>
      </c>
      <c r="D23" s="120" t="s">
        <v>88</v>
      </c>
      <c r="E23" s="129"/>
    </row>
    <row r="24" spans="1:5" s="95" customFormat="1" ht="24.75" customHeight="1" x14ac:dyDescent="0.25">
      <c r="A24" s="231" t="s">
        <v>103</v>
      </c>
      <c r="B24" s="193" t="s">
        <v>258</v>
      </c>
      <c r="C24" s="120"/>
      <c r="D24" s="120" t="s">
        <v>363</v>
      </c>
      <c r="E24" s="226" t="s">
        <v>516</v>
      </c>
    </row>
    <row r="25" spans="1:5" s="95" customFormat="1" ht="24.75" customHeight="1" x14ac:dyDescent="0.25">
      <c r="A25" s="231"/>
      <c r="B25" s="193" t="s">
        <v>456</v>
      </c>
      <c r="C25" s="120"/>
      <c r="D25" s="120" t="s">
        <v>362</v>
      </c>
      <c r="E25" s="226"/>
    </row>
    <row r="26" spans="1:5" s="95" customFormat="1" ht="24.75" customHeight="1" x14ac:dyDescent="0.25">
      <c r="A26" s="231"/>
      <c r="B26" s="193" t="s">
        <v>247</v>
      </c>
      <c r="C26" s="120" t="s">
        <v>69</v>
      </c>
      <c r="D26" s="120" t="s">
        <v>483</v>
      </c>
      <c r="E26" s="226"/>
    </row>
    <row r="27" spans="1:5" s="95" customFormat="1" ht="24.75" customHeight="1" x14ac:dyDescent="0.25">
      <c r="A27" s="193" t="s">
        <v>104</v>
      </c>
      <c r="B27" s="193" t="s">
        <v>248</v>
      </c>
      <c r="C27" s="120" t="s">
        <v>71</v>
      </c>
      <c r="D27" s="120" t="s">
        <v>375</v>
      </c>
      <c r="E27" s="119" t="s">
        <v>136</v>
      </c>
    </row>
    <row r="28" spans="1:5" s="95" customFormat="1" ht="24.75" customHeight="1" x14ac:dyDescent="0.25">
      <c r="A28" s="193" t="s">
        <v>105</v>
      </c>
      <c r="B28" s="193" t="s">
        <v>249</v>
      </c>
      <c r="C28" s="120" t="s">
        <v>76</v>
      </c>
      <c r="D28" s="120" t="s">
        <v>109</v>
      </c>
      <c r="E28" s="129"/>
    </row>
    <row r="29" spans="1:5" s="95" customFormat="1" ht="24.75" customHeight="1" x14ac:dyDescent="0.25">
      <c r="A29" s="231" t="s">
        <v>106</v>
      </c>
      <c r="B29" s="193" t="s">
        <v>380</v>
      </c>
      <c r="C29" s="120"/>
      <c r="D29" s="120" t="s">
        <v>425</v>
      </c>
      <c r="E29" s="226" t="s">
        <v>503</v>
      </c>
    </row>
    <row r="30" spans="1:5" s="95" customFormat="1" ht="24.75" customHeight="1" x14ac:dyDescent="0.25">
      <c r="A30" s="231"/>
      <c r="B30" s="107" t="s">
        <v>502</v>
      </c>
      <c r="C30" s="120"/>
      <c r="D30" s="137">
        <v>2</v>
      </c>
      <c r="E30" s="226"/>
    </row>
    <row r="31" spans="1:5" s="95" customFormat="1" ht="24.75" customHeight="1" x14ac:dyDescent="0.25">
      <c r="A31" s="231"/>
      <c r="B31" s="193" t="s">
        <v>457</v>
      </c>
      <c r="C31" s="120"/>
      <c r="D31" s="120" t="s">
        <v>388</v>
      </c>
      <c r="E31" s="226"/>
    </row>
    <row r="32" spans="1:5" s="95" customFormat="1" ht="24.75" customHeight="1" x14ac:dyDescent="0.25">
      <c r="A32" s="231"/>
      <c r="B32" s="193" t="s">
        <v>258</v>
      </c>
      <c r="C32" s="120" t="s">
        <v>71</v>
      </c>
      <c r="D32" s="120" t="s">
        <v>501</v>
      </c>
      <c r="E32" s="227"/>
    </row>
    <row r="33" spans="1:5" s="95" customFormat="1" ht="24.75" customHeight="1" x14ac:dyDescent="0.25">
      <c r="A33" s="193" t="s">
        <v>108</v>
      </c>
      <c r="B33" s="193" t="s">
        <v>250</v>
      </c>
      <c r="C33" s="120" t="s">
        <v>76</v>
      </c>
      <c r="D33" s="120" t="s">
        <v>109</v>
      </c>
      <c r="E33" s="129"/>
    </row>
    <row r="34" spans="1:5" s="95" customFormat="1" ht="24.75" customHeight="1" x14ac:dyDescent="0.25">
      <c r="A34" s="193" t="s">
        <v>251</v>
      </c>
      <c r="B34" s="193" t="s">
        <v>252</v>
      </c>
      <c r="C34" s="120" t="s">
        <v>70</v>
      </c>
      <c r="D34" s="120" t="s">
        <v>78</v>
      </c>
      <c r="E34" s="129"/>
    </row>
    <row r="35" spans="1:5" s="95" customFormat="1" ht="24.75" customHeight="1" x14ac:dyDescent="0.25">
      <c r="A35" s="231" t="s">
        <v>110</v>
      </c>
      <c r="B35" s="193" t="s">
        <v>253</v>
      </c>
      <c r="C35" s="120" t="s">
        <v>348</v>
      </c>
      <c r="D35" s="120" t="s">
        <v>100</v>
      </c>
      <c r="E35" s="226" t="s">
        <v>372</v>
      </c>
    </row>
    <row r="36" spans="1:5" s="95" customFormat="1" ht="24.75" customHeight="1" x14ac:dyDescent="0.25">
      <c r="A36" s="231"/>
      <c r="B36" s="193" t="s">
        <v>385</v>
      </c>
      <c r="C36" s="120" t="s">
        <v>376</v>
      </c>
      <c r="D36" s="120"/>
      <c r="E36" s="227"/>
    </row>
    <row r="37" spans="1:5" s="95" customFormat="1" ht="24.75" customHeight="1" x14ac:dyDescent="0.25">
      <c r="A37" s="193" t="s">
        <v>111</v>
      </c>
      <c r="B37" s="193" t="s">
        <v>254</v>
      </c>
      <c r="C37" s="120" t="s">
        <v>76</v>
      </c>
      <c r="D37" s="120" t="s">
        <v>109</v>
      </c>
      <c r="E37" s="129"/>
    </row>
    <row r="38" spans="1:5" s="95" customFormat="1" ht="24.75" customHeight="1" x14ac:dyDescent="0.25">
      <c r="A38" s="193" t="s">
        <v>113</v>
      </c>
      <c r="B38" s="193" t="s">
        <v>255</v>
      </c>
      <c r="C38" s="120" t="s">
        <v>116</v>
      </c>
      <c r="D38" s="120" t="s">
        <v>377</v>
      </c>
      <c r="E38" s="119" t="s">
        <v>136</v>
      </c>
    </row>
    <row r="39" spans="1:5" s="96" customFormat="1" ht="43.5" customHeight="1" x14ac:dyDescent="0.25">
      <c r="A39" s="193" t="s">
        <v>379</v>
      </c>
      <c r="B39" s="193" t="s">
        <v>658</v>
      </c>
      <c r="C39" s="120"/>
      <c r="D39" s="120"/>
      <c r="E39" s="119" t="s">
        <v>371</v>
      </c>
    </row>
    <row r="40" spans="1:5" s="95" customFormat="1" ht="30.75" customHeight="1" x14ac:dyDescent="0.25">
      <c r="A40" s="231" t="s">
        <v>114</v>
      </c>
      <c r="B40" s="193" t="s">
        <v>256</v>
      </c>
      <c r="C40" s="120" t="s">
        <v>378</v>
      </c>
      <c r="D40" s="120" t="s">
        <v>78</v>
      </c>
      <c r="E40" s="226" t="s">
        <v>461</v>
      </c>
    </row>
    <row r="41" spans="1:5" s="95" customFormat="1" ht="30.75" customHeight="1" x14ac:dyDescent="0.25">
      <c r="A41" s="231"/>
      <c r="B41" s="107" t="s">
        <v>400</v>
      </c>
      <c r="C41" s="120" t="s">
        <v>426</v>
      </c>
      <c r="D41" s="120"/>
      <c r="E41" s="226"/>
    </row>
    <row r="42" spans="1:5" s="95" customFormat="1" ht="30.75" customHeight="1" x14ac:dyDescent="0.25">
      <c r="A42" s="231"/>
      <c r="B42" s="193" t="s">
        <v>257</v>
      </c>
      <c r="C42" s="120" t="s">
        <v>460</v>
      </c>
      <c r="D42" s="120"/>
      <c r="E42" s="227"/>
    </row>
    <row r="43" spans="1:5" s="80" customFormat="1" x14ac:dyDescent="0.25">
      <c r="A43" s="79"/>
      <c r="B43" s="79"/>
      <c r="C43" s="84"/>
      <c r="D43" s="84"/>
      <c r="E43" s="81"/>
    </row>
    <row r="44" spans="1:5" s="80" customFormat="1" x14ac:dyDescent="0.25">
      <c r="A44" s="79"/>
      <c r="B44" s="79"/>
      <c r="C44" s="84"/>
      <c r="D44" s="84"/>
      <c r="E44" s="85"/>
    </row>
    <row r="45" spans="1:5" ht="14" x14ac:dyDescent="0.3">
      <c r="E45" s="86"/>
    </row>
  </sheetData>
  <sheetProtection formatCells="0" formatColumns="0" insertColumns="0"/>
  <mergeCells count="21">
    <mergeCell ref="E35:E36"/>
    <mergeCell ref="A7:E7"/>
    <mergeCell ref="A40:A42"/>
    <mergeCell ref="A35:A36"/>
    <mergeCell ref="E40:E42"/>
    <mergeCell ref="E17:E18"/>
    <mergeCell ref="E20:E21"/>
    <mergeCell ref="A1:E1"/>
    <mergeCell ref="A2:E2"/>
    <mergeCell ref="E14:E16"/>
    <mergeCell ref="E24:E26"/>
    <mergeCell ref="E29:E32"/>
    <mergeCell ref="A4:E4"/>
    <mergeCell ref="A5:E5"/>
    <mergeCell ref="A14:A16"/>
    <mergeCell ref="A17:A18"/>
    <mergeCell ref="A20:A21"/>
    <mergeCell ref="A24:A26"/>
    <mergeCell ref="A6:E6"/>
    <mergeCell ref="A8:E8"/>
    <mergeCell ref="A29:A32"/>
  </mergeCells>
  <pageMargins left="0.70866141732283472" right="0.70866141732283472" top="0.55118110236220474" bottom="0.55118110236220474" header="0.31496062992125984" footer="0.31496062992125984"/>
  <pageSetup paperSize="9" scale="63" fitToHeight="0" orientation="landscape" r:id="rId1"/>
  <rowBreaks count="1" manualBreakCount="1">
    <brk id="28"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8"/>
  <sheetViews>
    <sheetView zoomScaleNormal="100" zoomScalePageLayoutView="40" workbookViewId="0">
      <selection sqref="A1:E1"/>
    </sheetView>
  </sheetViews>
  <sheetFormatPr defaultColWidth="8.54296875" defaultRowHeight="14" x14ac:dyDescent="0.3"/>
  <cols>
    <col min="1" max="1" width="33.81640625" style="73" customWidth="1"/>
    <col min="2" max="2" width="30" style="73" customWidth="1"/>
    <col min="3" max="4" width="30.7265625" style="73" customWidth="1"/>
    <col min="5" max="5" width="85.7265625" style="110" customWidth="1"/>
    <col min="6" max="16384" width="8.54296875" style="73"/>
  </cols>
  <sheetData>
    <row r="1" spans="1:11" ht="45" customHeight="1" x14ac:dyDescent="0.3">
      <c r="A1" s="234" t="s">
        <v>643</v>
      </c>
      <c r="B1" s="234"/>
      <c r="C1" s="234"/>
      <c r="D1" s="234"/>
      <c r="E1" s="234"/>
    </row>
    <row r="2" spans="1:11" ht="36.75" customHeight="1" x14ac:dyDescent="0.3">
      <c r="A2" s="225" t="s">
        <v>629</v>
      </c>
      <c r="B2" s="225"/>
      <c r="C2" s="225"/>
      <c r="D2" s="225"/>
      <c r="E2" s="225"/>
    </row>
    <row r="3" spans="1:11" ht="22.5" customHeight="1" x14ac:dyDescent="0.35">
      <c r="A3" s="113" t="s">
        <v>67</v>
      </c>
      <c r="B3" s="93"/>
      <c r="C3" s="93"/>
      <c r="D3" s="93"/>
      <c r="E3" s="108"/>
      <c r="F3" s="88"/>
      <c r="G3" s="88"/>
      <c r="H3" s="88"/>
      <c r="I3" s="88"/>
      <c r="J3" s="88"/>
      <c r="K3" s="88"/>
    </row>
    <row r="4" spans="1:11" ht="18.75" customHeight="1" x14ac:dyDescent="0.3">
      <c r="A4" s="228" t="s">
        <v>640</v>
      </c>
      <c r="B4" s="229"/>
      <c r="C4" s="229"/>
      <c r="D4" s="229"/>
      <c r="E4" s="230"/>
      <c r="F4" s="89"/>
      <c r="G4" s="89"/>
      <c r="H4" s="89"/>
      <c r="I4" s="89"/>
      <c r="J4" s="89"/>
      <c r="K4" s="89"/>
    </row>
    <row r="5" spans="1:11" ht="37.5" customHeight="1" x14ac:dyDescent="0.3">
      <c r="A5" s="215" t="s">
        <v>642</v>
      </c>
      <c r="B5" s="216"/>
      <c r="C5" s="216"/>
      <c r="D5" s="216"/>
      <c r="E5" s="217"/>
      <c r="F5" s="89"/>
      <c r="G5" s="89"/>
      <c r="H5" s="89"/>
      <c r="I5" s="89"/>
      <c r="J5" s="89"/>
      <c r="K5" s="89"/>
    </row>
    <row r="6" spans="1:11" ht="18.75" customHeight="1" x14ac:dyDescent="0.3">
      <c r="A6" s="228" t="s">
        <v>458</v>
      </c>
      <c r="B6" s="229"/>
      <c r="C6" s="229"/>
      <c r="D6" s="229"/>
      <c r="E6" s="230"/>
      <c r="F6" s="89"/>
      <c r="G6" s="89"/>
      <c r="H6" s="89"/>
      <c r="I6" s="89"/>
      <c r="J6" s="89"/>
      <c r="K6" s="89"/>
    </row>
    <row r="7" spans="1:11" ht="18.75" customHeight="1" x14ac:dyDescent="0.3">
      <c r="A7" s="215" t="s">
        <v>533</v>
      </c>
      <c r="B7" s="216"/>
      <c r="C7" s="216"/>
      <c r="D7" s="216"/>
      <c r="E7" s="217"/>
      <c r="F7" s="89"/>
      <c r="G7" s="89"/>
      <c r="H7" s="89"/>
      <c r="I7" s="89"/>
      <c r="J7" s="89"/>
      <c r="K7" s="89"/>
    </row>
    <row r="8" spans="1:11" ht="18.75" customHeight="1" x14ac:dyDescent="0.3">
      <c r="A8" s="232" t="s">
        <v>381</v>
      </c>
      <c r="B8" s="225"/>
      <c r="C8" s="225"/>
      <c r="D8" s="225"/>
      <c r="E8" s="233"/>
      <c r="F8" s="74"/>
      <c r="G8" s="74"/>
      <c r="H8" s="74"/>
      <c r="I8" s="74"/>
      <c r="J8" s="74"/>
      <c r="K8" s="74"/>
    </row>
    <row r="9" spans="1:11" ht="12.75" customHeight="1" x14ac:dyDescent="0.3">
      <c r="A9" s="75"/>
      <c r="B9" s="77"/>
      <c r="C9" s="90"/>
      <c r="D9" s="76"/>
      <c r="E9" s="78"/>
    </row>
    <row r="10" spans="1:11" s="97" customFormat="1" ht="56.25" customHeight="1" x14ac:dyDescent="0.35">
      <c r="A10" s="112" t="s">
        <v>68</v>
      </c>
      <c r="B10" s="112" t="s">
        <v>235</v>
      </c>
      <c r="C10" s="141" t="s">
        <v>504</v>
      </c>
      <c r="D10" s="141" t="s">
        <v>499</v>
      </c>
      <c r="E10" s="112" t="s">
        <v>67</v>
      </c>
    </row>
    <row r="11" spans="1:11" s="97" customFormat="1" ht="24.75" customHeight="1" x14ac:dyDescent="0.35">
      <c r="A11" s="235" t="s">
        <v>370</v>
      </c>
      <c r="B11" s="107" t="s">
        <v>652</v>
      </c>
      <c r="C11" s="120"/>
      <c r="D11" s="121" t="s">
        <v>126</v>
      </c>
      <c r="E11" s="226" t="s">
        <v>429</v>
      </c>
    </row>
    <row r="12" spans="1:11" s="97" customFormat="1" ht="24.75" customHeight="1" x14ac:dyDescent="0.35">
      <c r="A12" s="235"/>
      <c r="B12" s="107" t="s">
        <v>502</v>
      </c>
      <c r="C12" s="120" t="s">
        <v>472</v>
      </c>
      <c r="D12" s="121"/>
      <c r="E12" s="227"/>
    </row>
    <row r="13" spans="1:11" s="97" customFormat="1" ht="24.75" customHeight="1" x14ac:dyDescent="0.35">
      <c r="A13" s="235"/>
      <c r="B13" s="107" t="s">
        <v>278</v>
      </c>
      <c r="C13" s="120" t="s">
        <v>359</v>
      </c>
      <c r="D13" s="121"/>
      <c r="E13" s="227"/>
    </row>
    <row r="14" spans="1:11" s="97" customFormat="1" ht="24.75" customHeight="1" x14ac:dyDescent="0.35">
      <c r="A14" s="107" t="s">
        <v>134</v>
      </c>
      <c r="B14" s="107" t="s">
        <v>259</v>
      </c>
      <c r="C14" s="120" t="s">
        <v>89</v>
      </c>
      <c r="D14" s="121" t="s">
        <v>465</v>
      </c>
      <c r="E14" s="130" t="s">
        <v>493</v>
      </c>
    </row>
    <row r="15" spans="1:11" s="97" customFormat="1" ht="24.75" customHeight="1" x14ac:dyDescent="0.35">
      <c r="A15" s="107" t="s">
        <v>135</v>
      </c>
      <c r="B15" s="107" t="s">
        <v>260</v>
      </c>
      <c r="C15" s="121" t="s">
        <v>93</v>
      </c>
      <c r="D15" s="121" t="s">
        <v>221</v>
      </c>
      <c r="E15" s="107" t="s">
        <v>136</v>
      </c>
    </row>
    <row r="16" spans="1:11" s="97" customFormat="1" ht="24.75" customHeight="1" x14ac:dyDescent="0.35">
      <c r="A16" s="235" t="s">
        <v>137</v>
      </c>
      <c r="B16" s="107" t="s">
        <v>261</v>
      </c>
      <c r="C16" s="120" t="s">
        <v>466</v>
      </c>
      <c r="D16" s="121" t="s">
        <v>155</v>
      </c>
      <c r="E16" s="226" t="s">
        <v>430</v>
      </c>
    </row>
    <row r="17" spans="1:5" s="97" customFormat="1" ht="24.75" customHeight="1" x14ac:dyDescent="0.35">
      <c r="A17" s="236"/>
      <c r="B17" s="107" t="s">
        <v>484</v>
      </c>
      <c r="C17" s="120" t="s">
        <v>401</v>
      </c>
      <c r="D17" s="120"/>
      <c r="E17" s="237"/>
    </row>
    <row r="18" spans="1:5" s="97" customFormat="1" ht="24.75" customHeight="1" x14ac:dyDescent="0.35">
      <c r="A18" s="235" t="s">
        <v>138</v>
      </c>
      <c r="B18" s="107" t="s">
        <v>262</v>
      </c>
      <c r="C18" s="120"/>
      <c r="D18" s="121" t="s">
        <v>467</v>
      </c>
      <c r="E18" s="226" t="s">
        <v>431</v>
      </c>
    </row>
    <row r="19" spans="1:5" s="97" customFormat="1" ht="24.75" customHeight="1" x14ac:dyDescent="0.35">
      <c r="A19" s="235"/>
      <c r="B19" s="107" t="s">
        <v>502</v>
      </c>
      <c r="C19" s="120"/>
      <c r="D19" s="120" t="s">
        <v>349</v>
      </c>
      <c r="E19" s="226"/>
    </row>
    <row r="20" spans="1:5" s="97" customFormat="1" ht="24.75" customHeight="1" x14ac:dyDescent="0.35">
      <c r="A20" s="235"/>
      <c r="B20" s="107" t="s">
        <v>263</v>
      </c>
      <c r="C20" s="120" t="s">
        <v>70</v>
      </c>
      <c r="D20" s="121" t="s">
        <v>468</v>
      </c>
      <c r="E20" s="226"/>
    </row>
    <row r="21" spans="1:5" s="97" customFormat="1" ht="24.75" customHeight="1" x14ac:dyDescent="0.35">
      <c r="A21" s="235" t="s">
        <v>140</v>
      </c>
      <c r="B21" s="107" t="s">
        <v>395</v>
      </c>
      <c r="C21" s="120"/>
      <c r="D21" s="121" t="s">
        <v>469</v>
      </c>
      <c r="E21" s="226" t="s">
        <v>432</v>
      </c>
    </row>
    <row r="22" spans="1:5" s="97" customFormat="1" ht="24.75" customHeight="1" x14ac:dyDescent="0.35">
      <c r="A22" s="235"/>
      <c r="B22" s="107" t="s">
        <v>502</v>
      </c>
      <c r="C22" s="120"/>
      <c r="D22" s="135" t="s">
        <v>364</v>
      </c>
      <c r="E22" s="226"/>
    </row>
    <row r="23" spans="1:5" s="97" customFormat="1" ht="24.75" customHeight="1" x14ac:dyDescent="0.35">
      <c r="A23" s="235"/>
      <c r="B23" s="107" t="s">
        <v>447</v>
      </c>
      <c r="C23" s="120" t="s">
        <v>88</v>
      </c>
      <c r="D23" s="121" t="s">
        <v>388</v>
      </c>
      <c r="E23" s="226"/>
    </row>
    <row r="24" spans="1:5" s="97" customFormat="1" ht="33.75" customHeight="1" x14ac:dyDescent="0.35">
      <c r="A24" s="235" t="s">
        <v>510</v>
      </c>
      <c r="B24" s="107" t="s">
        <v>278</v>
      </c>
      <c r="C24" s="120" t="s">
        <v>473</v>
      </c>
      <c r="D24" s="121" t="s">
        <v>474</v>
      </c>
      <c r="E24" s="235" t="s">
        <v>507</v>
      </c>
    </row>
    <row r="25" spans="1:5" s="97" customFormat="1" ht="33.75" customHeight="1" x14ac:dyDescent="0.35">
      <c r="A25" s="235"/>
      <c r="B25" s="107" t="s">
        <v>391</v>
      </c>
      <c r="C25" s="120" t="s">
        <v>475</v>
      </c>
      <c r="D25" s="121"/>
      <c r="E25" s="235"/>
    </row>
    <row r="26" spans="1:5" s="97" customFormat="1" ht="33.75" customHeight="1" x14ac:dyDescent="0.35">
      <c r="A26" s="235"/>
      <c r="B26" s="107" t="s">
        <v>279</v>
      </c>
      <c r="C26" s="120" t="s">
        <v>506</v>
      </c>
      <c r="D26" s="121"/>
      <c r="E26" s="235"/>
    </row>
    <row r="27" spans="1:5" s="97" customFormat="1" ht="24.75" customHeight="1" x14ac:dyDescent="0.35">
      <c r="A27" s="235" t="s">
        <v>141</v>
      </c>
      <c r="B27" s="107" t="s">
        <v>390</v>
      </c>
      <c r="C27" s="120"/>
      <c r="D27" s="121" t="s">
        <v>420</v>
      </c>
      <c r="E27" s="226" t="s">
        <v>520</v>
      </c>
    </row>
    <row r="28" spans="1:5" s="97" customFormat="1" ht="24.75" customHeight="1" x14ac:dyDescent="0.35">
      <c r="A28" s="236"/>
      <c r="B28" s="107" t="s">
        <v>265</v>
      </c>
      <c r="C28" s="120" t="s">
        <v>146</v>
      </c>
      <c r="D28" s="121" t="s">
        <v>486</v>
      </c>
      <c r="E28" s="226"/>
    </row>
    <row r="29" spans="1:5" s="97" customFormat="1" ht="24.75" customHeight="1" x14ac:dyDescent="0.35">
      <c r="A29" s="107" t="s">
        <v>142</v>
      </c>
      <c r="B29" s="107" t="s">
        <v>266</v>
      </c>
      <c r="C29" s="120" t="s">
        <v>76</v>
      </c>
      <c r="D29" s="121" t="s">
        <v>76</v>
      </c>
      <c r="E29" s="106"/>
    </row>
    <row r="30" spans="1:5" s="97" customFormat="1" ht="24.75" customHeight="1" x14ac:dyDescent="0.35">
      <c r="A30" s="107" t="s">
        <v>143</v>
      </c>
      <c r="B30" s="107" t="s">
        <v>267</v>
      </c>
      <c r="C30" s="120" t="s">
        <v>91</v>
      </c>
      <c r="D30" s="121" t="s">
        <v>79</v>
      </c>
      <c r="E30" s="106"/>
    </row>
    <row r="31" spans="1:5" s="97" customFormat="1" ht="24.75" customHeight="1" x14ac:dyDescent="0.35">
      <c r="A31" s="107" t="s">
        <v>144</v>
      </c>
      <c r="B31" s="107" t="s">
        <v>268</v>
      </c>
      <c r="C31" s="120" t="s">
        <v>264</v>
      </c>
      <c r="D31" s="121" t="s">
        <v>264</v>
      </c>
      <c r="E31" s="106"/>
    </row>
    <row r="32" spans="1:5" s="97" customFormat="1" ht="42.75" customHeight="1" x14ac:dyDescent="0.35">
      <c r="A32" s="107" t="s">
        <v>145</v>
      </c>
      <c r="B32" s="107" t="s">
        <v>269</v>
      </c>
      <c r="C32" s="120" t="s">
        <v>234</v>
      </c>
      <c r="D32" s="121" t="s">
        <v>148</v>
      </c>
      <c r="E32" s="130" t="s">
        <v>476</v>
      </c>
    </row>
    <row r="33" spans="1:11" s="97" customFormat="1" ht="42.75" customHeight="1" x14ac:dyDescent="0.35">
      <c r="A33" s="107" t="s">
        <v>511</v>
      </c>
      <c r="B33" s="107" t="s">
        <v>512</v>
      </c>
      <c r="C33" s="120" t="s">
        <v>521</v>
      </c>
      <c r="D33" s="121" t="s">
        <v>70</v>
      </c>
      <c r="E33" s="130" t="s">
        <v>476</v>
      </c>
    </row>
    <row r="34" spans="1:11" s="97" customFormat="1" ht="24.75" customHeight="1" x14ac:dyDescent="0.35">
      <c r="A34" s="107" t="s">
        <v>513</v>
      </c>
      <c r="B34" s="107" t="s">
        <v>270</v>
      </c>
      <c r="C34" s="120" t="s">
        <v>469</v>
      </c>
      <c r="D34" s="121" t="s">
        <v>147</v>
      </c>
      <c r="E34" s="130" t="s">
        <v>493</v>
      </c>
    </row>
    <row r="35" spans="1:11" s="97" customFormat="1" ht="24.75" customHeight="1" x14ac:dyDescent="0.35">
      <c r="A35" s="107" t="s">
        <v>514</v>
      </c>
      <c r="B35" s="107" t="s">
        <v>448</v>
      </c>
      <c r="C35" s="120" t="s">
        <v>79</v>
      </c>
      <c r="D35" s="121" t="s">
        <v>264</v>
      </c>
      <c r="E35" s="130"/>
    </row>
    <row r="36" spans="1:11" s="97" customFormat="1" ht="24.75" customHeight="1" x14ac:dyDescent="0.35">
      <c r="A36" s="235" t="s">
        <v>369</v>
      </c>
      <c r="B36" s="107" t="s">
        <v>415</v>
      </c>
      <c r="C36" s="131"/>
      <c r="D36" s="121" t="s">
        <v>233</v>
      </c>
      <c r="E36" s="226" t="s">
        <v>368</v>
      </c>
    </row>
    <row r="37" spans="1:11" s="97" customFormat="1" ht="24.75" customHeight="1" x14ac:dyDescent="0.35">
      <c r="A37" s="235"/>
      <c r="B37" s="107" t="s">
        <v>271</v>
      </c>
      <c r="C37" s="120" t="s">
        <v>91</v>
      </c>
      <c r="D37" s="121" t="s">
        <v>418</v>
      </c>
      <c r="E37" s="226"/>
    </row>
    <row r="38" spans="1:11" s="97" customFormat="1" ht="24.75" customHeight="1" x14ac:dyDescent="0.35">
      <c r="A38" s="235" t="s">
        <v>150</v>
      </c>
      <c r="B38" s="107" t="s">
        <v>280</v>
      </c>
      <c r="C38" s="120" t="s">
        <v>231</v>
      </c>
      <c r="D38" s="121" t="s">
        <v>69</v>
      </c>
      <c r="E38" s="226" t="s">
        <v>428</v>
      </c>
    </row>
    <row r="39" spans="1:11" s="97" customFormat="1" ht="24.75" customHeight="1" x14ac:dyDescent="0.35">
      <c r="A39" s="235"/>
      <c r="B39" s="107" t="s">
        <v>414</v>
      </c>
      <c r="C39" s="121" t="s">
        <v>418</v>
      </c>
      <c r="D39" s="121"/>
      <c r="E39" s="226"/>
    </row>
    <row r="40" spans="1:11" s="97" customFormat="1" ht="24.75" customHeight="1" x14ac:dyDescent="0.35">
      <c r="A40" s="235"/>
      <c r="B40" s="107" t="s">
        <v>413</v>
      </c>
      <c r="C40" s="121" t="s">
        <v>470</v>
      </c>
      <c r="D40" s="121"/>
      <c r="E40" s="226"/>
    </row>
    <row r="41" spans="1:11" s="97" customFormat="1" ht="24.75" customHeight="1" x14ac:dyDescent="0.35">
      <c r="A41" s="107" t="s">
        <v>342</v>
      </c>
      <c r="B41" s="107" t="s">
        <v>272</v>
      </c>
      <c r="C41" s="122" t="s">
        <v>93</v>
      </c>
      <c r="D41" s="121" t="s">
        <v>91</v>
      </c>
      <c r="E41" s="106"/>
    </row>
    <row r="42" spans="1:11" s="98" customFormat="1" ht="24.75" customHeight="1" x14ac:dyDescent="0.35">
      <c r="A42" s="107" t="s">
        <v>151</v>
      </c>
      <c r="B42" s="107" t="s">
        <v>449</v>
      </c>
      <c r="C42" s="120" t="s">
        <v>500</v>
      </c>
      <c r="D42" s="121" t="s">
        <v>273</v>
      </c>
      <c r="E42" s="130"/>
      <c r="F42" s="97"/>
      <c r="G42" s="97"/>
      <c r="H42" s="97"/>
      <c r="I42" s="97"/>
      <c r="J42" s="97"/>
      <c r="K42" s="97"/>
    </row>
    <row r="43" spans="1:11" s="98" customFormat="1" ht="24.75" customHeight="1" x14ac:dyDescent="0.35">
      <c r="A43" s="107" t="s">
        <v>152</v>
      </c>
      <c r="B43" s="107" t="s">
        <v>274</v>
      </c>
      <c r="C43" s="120" t="s">
        <v>94</v>
      </c>
      <c r="D43" s="121" t="s">
        <v>77</v>
      </c>
      <c r="E43" s="106"/>
      <c r="F43" s="97"/>
      <c r="G43" s="97"/>
      <c r="H43" s="97"/>
      <c r="I43" s="97"/>
      <c r="J43" s="97"/>
      <c r="K43" s="97"/>
    </row>
    <row r="44" spans="1:11" s="99" customFormat="1" ht="59.25" customHeight="1" x14ac:dyDescent="0.35">
      <c r="A44" s="107" t="s">
        <v>153</v>
      </c>
      <c r="B44" s="107" t="s">
        <v>450</v>
      </c>
      <c r="C44" s="120" t="s">
        <v>522</v>
      </c>
      <c r="D44" s="121" t="s">
        <v>477</v>
      </c>
      <c r="E44" s="107" t="s">
        <v>494</v>
      </c>
      <c r="F44" s="97"/>
      <c r="G44" s="97"/>
      <c r="H44" s="97"/>
      <c r="I44" s="97"/>
      <c r="J44" s="97"/>
      <c r="K44" s="97"/>
    </row>
    <row r="45" spans="1:11" s="97" customFormat="1" ht="24.75" customHeight="1" x14ac:dyDescent="0.35">
      <c r="A45" s="107" t="s">
        <v>154</v>
      </c>
      <c r="B45" s="107" t="s">
        <v>451</v>
      </c>
      <c r="C45" s="120" t="s">
        <v>100</v>
      </c>
      <c r="D45" s="121" t="s">
        <v>88</v>
      </c>
      <c r="E45" s="106"/>
    </row>
    <row r="46" spans="1:11" s="97" customFormat="1" ht="24.75" customHeight="1" x14ac:dyDescent="0.35">
      <c r="A46" s="107" t="s">
        <v>156</v>
      </c>
      <c r="B46" s="107" t="s">
        <v>452</v>
      </c>
      <c r="C46" s="120" t="s">
        <v>82</v>
      </c>
      <c r="D46" s="121" t="s">
        <v>232</v>
      </c>
      <c r="E46" s="107" t="s">
        <v>157</v>
      </c>
      <c r="F46" s="98"/>
      <c r="G46" s="98"/>
      <c r="H46" s="98"/>
      <c r="I46" s="98"/>
      <c r="J46" s="98"/>
      <c r="K46" s="98"/>
    </row>
    <row r="47" spans="1:11" s="97" customFormat="1" ht="24.75" customHeight="1" x14ac:dyDescent="0.35">
      <c r="A47" s="107" t="s">
        <v>158</v>
      </c>
      <c r="B47" s="107" t="s">
        <v>275</v>
      </c>
      <c r="C47" s="120" t="s">
        <v>90</v>
      </c>
      <c r="D47" s="121" t="s">
        <v>90</v>
      </c>
      <c r="E47" s="106"/>
      <c r="F47" s="99"/>
      <c r="G47" s="99"/>
      <c r="H47" s="99"/>
      <c r="I47" s="99"/>
      <c r="J47" s="99"/>
      <c r="K47" s="99"/>
    </row>
    <row r="48" spans="1:11" s="97" customFormat="1" ht="24.75" customHeight="1" x14ac:dyDescent="0.35">
      <c r="A48" s="107" t="s">
        <v>159</v>
      </c>
      <c r="B48" s="107" t="s">
        <v>276</v>
      </c>
      <c r="C48" s="120" t="s">
        <v>148</v>
      </c>
      <c r="D48" s="121" t="s">
        <v>146</v>
      </c>
      <c r="E48" s="106"/>
    </row>
    <row r="49" spans="1:5" s="97" customFormat="1" ht="42.75" customHeight="1" x14ac:dyDescent="0.35">
      <c r="A49" s="107" t="s">
        <v>471</v>
      </c>
      <c r="B49" s="107" t="s">
        <v>277</v>
      </c>
      <c r="C49" s="120" t="s">
        <v>78</v>
      </c>
      <c r="D49" s="121" t="s">
        <v>78</v>
      </c>
      <c r="E49" s="107"/>
    </row>
    <row r="50" spans="1:5" x14ac:dyDescent="0.3">
      <c r="A50" s="79"/>
      <c r="B50" s="83"/>
      <c r="C50" s="84"/>
      <c r="D50" s="82"/>
      <c r="E50" s="109"/>
    </row>
    <row r="52" spans="1:5" x14ac:dyDescent="0.3">
      <c r="A52" s="92"/>
      <c r="B52" s="91"/>
      <c r="C52" s="91"/>
      <c r="D52" s="91"/>
      <c r="E52" s="111"/>
    </row>
    <row r="53" spans="1:5" x14ac:dyDescent="0.3">
      <c r="A53" s="92"/>
      <c r="B53" s="91"/>
      <c r="C53" s="91"/>
      <c r="D53" s="91"/>
      <c r="E53" s="111"/>
    </row>
    <row r="54" spans="1:5" x14ac:dyDescent="0.3">
      <c r="A54" s="92"/>
      <c r="B54" s="91"/>
      <c r="C54" s="91"/>
      <c r="D54" s="91"/>
      <c r="E54" s="111"/>
    </row>
    <row r="55" spans="1:5" x14ac:dyDescent="0.3">
      <c r="A55" s="92"/>
      <c r="B55" s="91"/>
      <c r="C55" s="91"/>
      <c r="D55" s="91"/>
      <c r="E55" s="111"/>
    </row>
    <row r="56" spans="1:5" x14ac:dyDescent="0.3">
      <c r="A56" s="92"/>
      <c r="B56" s="91"/>
      <c r="C56" s="91"/>
      <c r="D56" s="91"/>
      <c r="E56" s="111"/>
    </row>
    <row r="57" spans="1:5" x14ac:dyDescent="0.3">
      <c r="A57" s="92"/>
      <c r="B57" s="91"/>
      <c r="C57" s="91"/>
      <c r="D57" s="91"/>
      <c r="E57" s="111"/>
    </row>
    <row r="58" spans="1:5" x14ac:dyDescent="0.3">
      <c r="A58" s="92"/>
      <c r="B58" s="91"/>
      <c r="C58" s="91"/>
      <c r="D58" s="91"/>
      <c r="E58" s="111"/>
    </row>
    <row r="59" spans="1:5" x14ac:dyDescent="0.3">
      <c r="A59" s="92"/>
      <c r="B59" s="91"/>
      <c r="C59" s="91"/>
      <c r="D59" s="91"/>
      <c r="E59" s="111"/>
    </row>
    <row r="60" spans="1:5" x14ac:dyDescent="0.3">
      <c r="A60" s="92"/>
      <c r="B60" s="91"/>
      <c r="C60" s="91"/>
      <c r="D60" s="91"/>
      <c r="E60" s="111"/>
    </row>
    <row r="61" spans="1:5" x14ac:dyDescent="0.3">
      <c r="A61" s="92"/>
      <c r="B61" s="91"/>
      <c r="C61" s="91"/>
      <c r="D61" s="91"/>
      <c r="E61" s="111"/>
    </row>
    <row r="62" spans="1:5" x14ac:dyDescent="0.3">
      <c r="A62" s="92"/>
      <c r="B62" s="91"/>
      <c r="C62" s="91"/>
      <c r="D62" s="91"/>
      <c r="E62" s="111"/>
    </row>
    <row r="63" spans="1:5" x14ac:dyDescent="0.3">
      <c r="A63" s="92"/>
      <c r="B63" s="91"/>
      <c r="C63" s="91"/>
      <c r="D63" s="91"/>
      <c r="E63" s="111"/>
    </row>
    <row r="64" spans="1:5" x14ac:dyDescent="0.3">
      <c r="A64" s="92"/>
      <c r="B64" s="91"/>
      <c r="C64" s="91"/>
      <c r="D64" s="91"/>
      <c r="E64" s="111"/>
    </row>
    <row r="65" spans="1:5" x14ac:dyDescent="0.3">
      <c r="A65" s="92"/>
      <c r="B65" s="91"/>
      <c r="C65" s="91"/>
      <c r="D65" s="91"/>
      <c r="E65" s="111"/>
    </row>
    <row r="66" spans="1:5" x14ac:dyDescent="0.3">
      <c r="A66" s="92"/>
      <c r="B66" s="91"/>
      <c r="C66" s="91"/>
      <c r="D66" s="91"/>
      <c r="E66" s="111"/>
    </row>
    <row r="67" spans="1:5" x14ac:dyDescent="0.3">
      <c r="A67" s="92"/>
      <c r="B67" s="91"/>
      <c r="C67" s="91"/>
      <c r="D67" s="91"/>
      <c r="E67" s="111"/>
    </row>
    <row r="68" spans="1:5" x14ac:dyDescent="0.3">
      <c r="A68" s="92"/>
      <c r="B68" s="91"/>
      <c r="C68" s="91"/>
      <c r="D68" s="91"/>
      <c r="E68" s="111"/>
    </row>
    <row r="69" spans="1:5" x14ac:dyDescent="0.3">
      <c r="A69" s="92"/>
      <c r="B69" s="91"/>
      <c r="C69" s="91"/>
      <c r="D69" s="91"/>
      <c r="E69" s="111"/>
    </row>
    <row r="70" spans="1:5" x14ac:dyDescent="0.3">
      <c r="A70" s="92"/>
      <c r="B70" s="91"/>
      <c r="C70" s="91"/>
      <c r="D70" s="91"/>
      <c r="E70" s="111"/>
    </row>
    <row r="71" spans="1:5" x14ac:dyDescent="0.3">
      <c r="A71" s="92"/>
      <c r="B71" s="91"/>
      <c r="C71" s="91"/>
      <c r="D71" s="91"/>
      <c r="E71" s="111"/>
    </row>
    <row r="72" spans="1:5" x14ac:dyDescent="0.3">
      <c r="A72" s="92"/>
      <c r="B72" s="91"/>
      <c r="C72" s="91"/>
      <c r="D72" s="91"/>
      <c r="E72" s="111"/>
    </row>
    <row r="73" spans="1:5" x14ac:dyDescent="0.3">
      <c r="A73" s="92"/>
      <c r="B73" s="91"/>
      <c r="C73" s="91"/>
      <c r="D73" s="91"/>
      <c r="E73" s="111"/>
    </row>
    <row r="74" spans="1:5" x14ac:dyDescent="0.3">
      <c r="A74" s="92"/>
      <c r="B74" s="91"/>
      <c r="C74" s="91"/>
      <c r="D74" s="91"/>
      <c r="E74" s="111"/>
    </row>
    <row r="75" spans="1:5" x14ac:dyDescent="0.3">
      <c r="A75" s="92"/>
      <c r="B75" s="91"/>
      <c r="C75" s="91"/>
      <c r="D75" s="91"/>
      <c r="E75" s="111"/>
    </row>
    <row r="76" spans="1:5" x14ac:dyDescent="0.3">
      <c r="A76" s="92"/>
      <c r="B76" s="91"/>
      <c r="C76" s="91"/>
      <c r="D76" s="91"/>
      <c r="E76" s="111"/>
    </row>
    <row r="77" spans="1:5" x14ac:dyDescent="0.3">
      <c r="A77" s="92"/>
      <c r="B77" s="91"/>
      <c r="C77" s="91"/>
      <c r="D77" s="91"/>
      <c r="E77" s="111"/>
    </row>
    <row r="78" spans="1:5" x14ac:dyDescent="0.3">
      <c r="A78" s="92"/>
      <c r="B78" s="91"/>
      <c r="C78" s="91"/>
      <c r="D78" s="91"/>
      <c r="E78" s="111"/>
    </row>
    <row r="79" spans="1:5" x14ac:dyDescent="0.3">
      <c r="A79" s="92"/>
      <c r="B79" s="91"/>
      <c r="C79" s="91"/>
      <c r="D79" s="91"/>
      <c r="E79" s="111"/>
    </row>
    <row r="80" spans="1:5" x14ac:dyDescent="0.3">
      <c r="A80" s="92"/>
      <c r="B80" s="91"/>
      <c r="C80" s="91"/>
      <c r="D80" s="91"/>
      <c r="E80" s="111"/>
    </row>
    <row r="81" spans="1:5" x14ac:dyDescent="0.3">
      <c r="A81" s="92"/>
      <c r="B81" s="91"/>
      <c r="C81" s="91"/>
      <c r="D81" s="91"/>
      <c r="E81" s="111"/>
    </row>
    <row r="82" spans="1:5" x14ac:dyDescent="0.3">
      <c r="A82" s="92"/>
      <c r="B82" s="91"/>
      <c r="C82" s="91"/>
      <c r="D82" s="91"/>
      <c r="E82" s="111"/>
    </row>
    <row r="83" spans="1:5" x14ac:dyDescent="0.3">
      <c r="A83" s="92"/>
      <c r="B83" s="91"/>
      <c r="C83" s="91"/>
      <c r="D83" s="91"/>
      <c r="E83" s="111"/>
    </row>
    <row r="84" spans="1:5" x14ac:dyDescent="0.3">
      <c r="A84" s="91"/>
      <c r="B84" s="91"/>
      <c r="C84" s="91"/>
      <c r="D84" s="91"/>
      <c r="E84" s="111"/>
    </row>
    <row r="85" spans="1:5" x14ac:dyDescent="0.3">
      <c r="A85" s="91"/>
      <c r="B85" s="91"/>
      <c r="C85" s="91"/>
      <c r="D85" s="91"/>
      <c r="E85" s="111"/>
    </row>
    <row r="86" spans="1:5" x14ac:dyDescent="0.3">
      <c r="A86" s="91"/>
      <c r="B86" s="91"/>
      <c r="C86" s="91"/>
      <c r="D86" s="91"/>
      <c r="E86" s="111"/>
    </row>
    <row r="87" spans="1:5" x14ac:dyDescent="0.3">
      <c r="A87" s="91"/>
      <c r="B87" s="91"/>
      <c r="C87" s="91"/>
      <c r="D87" s="91"/>
      <c r="E87" s="111"/>
    </row>
    <row r="88" spans="1:5" x14ac:dyDescent="0.3">
      <c r="A88" s="91"/>
      <c r="B88" s="91"/>
      <c r="C88" s="91"/>
      <c r="D88" s="91"/>
      <c r="E88" s="111"/>
    </row>
  </sheetData>
  <sheetProtection formatCells="0" formatColumns="0" insertColumns="0"/>
  <mergeCells count="23">
    <mergeCell ref="E38:E40"/>
    <mergeCell ref="A11:A13"/>
    <mergeCell ref="A18:A20"/>
    <mergeCell ref="A21:A23"/>
    <mergeCell ref="A24:A26"/>
    <mergeCell ref="A36:A37"/>
    <mergeCell ref="A38:A40"/>
    <mergeCell ref="E11:E13"/>
    <mergeCell ref="E18:E20"/>
    <mergeCell ref="E21:E23"/>
    <mergeCell ref="E24:E26"/>
    <mergeCell ref="E36:E37"/>
    <mergeCell ref="A16:A17"/>
    <mergeCell ref="A27:A28"/>
    <mergeCell ref="E16:E17"/>
    <mergeCell ref="E27:E28"/>
    <mergeCell ref="A8:E8"/>
    <mergeCell ref="A1:E1"/>
    <mergeCell ref="A2:E2"/>
    <mergeCell ref="A4:E4"/>
    <mergeCell ref="A5:E5"/>
    <mergeCell ref="A7:E7"/>
    <mergeCell ref="A6:E6"/>
  </mergeCells>
  <pageMargins left="0.70866141732283461" right="0.70866141732283461" top="0.55118110236220474" bottom="0.55118110236220474" header="0.31496062992125984" footer="0.31496062992125984"/>
  <pageSetup paperSize="9" scale="6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02"/>
  <sheetViews>
    <sheetView zoomScaleNormal="100" zoomScalePageLayoutView="30" workbookViewId="0">
      <selection sqref="A1:E1"/>
    </sheetView>
  </sheetViews>
  <sheetFormatPr defaultColWidth="8.81640625" defaultRowHeight="14" x14ac:dyDescent="0.3"/>
  <cols>
    <col min="1" max="1" width="34" style="154" customWidth="1"/>
    <col min="2" max="2" width="30" style="154" customWidth="1"/>
    <col min="3" max="4" width="30.7265625" style="73" customWidth="1"/>
    <col min="5" max="5" width="85.7265625" style="149" customWidth="1"/>
    <col min="6" max="16384" width="8.81640625" style="73"/>
  </cols>
  <sheetData>
    <row r="1" spans="1:8" ht="45" customHeight="1" x14ac:dyDescent="0.3">
      <c r="A1" s="234" t="s">
        <v>464</v>
      </c>
      <c r="B1" s="234"/>
      <c r="C1" s="234"/>
      <c r="D1" s="234"/>
      <c r="E1" s="234"/>
    </row>
    <row r="2" spans="1:8" s="71" customFormat="1" ht="36.75" customHeight="1" x14ac:dyDescent="0.35">
      <c r="A2" s="225" t="s">
        <v>628</v>
      </c>
      <c r="B2" s="225"/>
      <c r="C2" s="225"/>
      <c r="D2" s="225"/>
      <c r="E2" s="225"/>
    </row>
    <row r="3" spans="1:8" s="91" customFormat="1" ht="22.5" customHeight="1" x14ac:dyDescent="0.35">
      <c r="A3" s="113" t="s">
        <v>67</v>
      </c>
      <c r="B3" s="153"/>
      <c r="C3" s="102"/>
      <c r="D3" s="102"/>
      <c r="E3" s="148"/>
      <c r="F3" s="72"/>
      <c r="G3" s="72"/>
      <c r="H3" s="72"/>
    </row>
    <row r="4" spans="1:8" s="91" customFormat="1" ht="18.75" customHeight="1" x14ac:dyDescent="0.3">
      <c r="A4" s="228" t="s">
        <v>640</v>
      </c>
      <c r="B4" s="229"/>
      <c r="C4" s="229"/>
      <c r="D4" s="229"/>
      <c r="E4" s="230"/>
      <c r="F4" s="72"/>
      <c r="G4" s="72"/>
      <c r="H4" s="72"/>
    </row>
    <row r="5" spans="1:8" s="91" customFormat="1" ht="37.5" customHeight="1" x14ac:dyDescent="0.3">
      <c r="A5" s="215" t="s">
        <v>642</v>
      </c>
      <c r="B5" s="216"/>
      <c r="C5" s="216"/>
      <c r="D5" s="216"/>
      <c r="E5" s="217"/>
      <c r="F5" s="72"/>
      <c r="G5" s="72"/>
      <c r="H5" s="72"/>
    </row>
    <row r="6" spans="1:8" s="91" customFormat="1" ht="18.75" customHeight="1" x14ac:dyDescent="0.3">
      <c r="A6" s="228" t="s">
        <v>458</v>
      </c>
      <c r="B6" s="229"/>
      <c r="C6" s="229"/>
      <c r="D6" s="229"/>
      <c r="E6" s="230"/>
      <c r="F6" s="72"/>
      <c r="G6" s="72"/>
      <c r="H6" s="72"/>
    </row>
    <row r="7" spans="1:8" s="91" customFormat="1" ht="18.75" customHeight="1" x14ac:dyDescent="0.3">
      <c r="A7" s="215" t="s">
        <v>533</v>
      </c>
      <c r="B7" s="216"/>
      <c r="C7" s="216"/>
      <c r="D7" s="216"/>
      <c r="E7" s="217"/>
      <c r="F7" s="72"/>
      <c r="G7" s="72"/>
      <c r="H7" s="72"/>
    </row>
    <row r="8" spans="1:8" s="91" customFormat="1" ht="18.75" customHeight="1" x14ac:dyDescent="0.3">
      <c r="A8" s="232" t="s">
        <v>381</v>
      </c>
      <c r="B8" s="225"/>
      <c r="C8" s="225"/>
      <c r="D8" s="225"/>
      <c r="E8" s="233"/>
      <c r="F8" s="72"/>
      <c r="G8" s="72"/>
      <c r="H8" s="72"/>
    </row>
    <row r="9" spans="1:8" ht="12.75" customHeight="1" x14ac:dyDescent="0.3"/>
    <row r="10" spans="1:8" ht="56.25" customHeight="1" x14ac:dyDescent="0.3">
      <c r="A10" s="112" t="s">
        <v>68</v>
      </c>
      <c r="B10" s="112" t="s">
        <v>235</v>
      </c>
      <c r="C10" s="141" t="s">
        <v>504</v>
      </c>
      <c r="D10" s="141" t="s">
        <v>499</v>
      </c>
      <c r="E10" s="112" t="s">
        <v>67</v>
      </c>
    </row>
    <row r="11" spans="1:8" s="87" customFormat="1" ht="59.25" customHeight="1" x14ac:dyDescent="0.3">
      <c r="A11" s="107" t="s">
        <v>160</v>
      </c>
      <c r="B11" s="107" t="s">
        <v>281</v>
      </c>
      <c r="C11" s="121" t="s">
        <v>660</v>
      </c>
      <c r="D11" s="121" t="s">
        <v>661</v>
      </c>
      <c r="E11" s="107" t="s">
        <v>662</v>
      </c>
    </row>
    <row r="12" spans="1:8" ht="42.75" customHeight="1" x14ac:dyDescent="0.3">
      <c r="A12" s="107" t="s">
        <v>344</v>
      </c>
      <c r="B12" s="107" t="s">
        <v>343</v>
      </c>
      <c r="C12" s="121" t="s">
        <v>81</v>
      </c>
      <c r="D12" s="121" t="s">
        <v>229</v>
      </c>
      <c r="E12" s="107" t="s">
        <v>493</v>
      </c>
    </row>
    <row r="13" spans="1:8" ht="42.75" customHeight="1" x14ac:dyDescent="0.3">
      <c r="A13" s="107" t="s">
        <v>161</v>
      </c>
      <c r="B13" s="107" t="s">
        <v>308</v>
      </c>
      <c r="C13" s="121" t="s">
        <v>109</v>
      </c>
      <c r="D13" s="121" t="s">
        <v>109</v>
      </c>
      <c r="E13" s="106"/>
    </row>
    <row r="14" spans="1:8" ht="42.75" customHeight="1" x14ac:dyDescent="0.3">
      <c r="A14" s="107" t="s">
        <v>162</v>
      </c>
      <c r="B14" s="107" t="s">
        <v>330</v>
      </c>
      <c r="C14" s="121" t="s">
        <v>79</v>
      </c>
      <c r="D14" s="121" t="s">
        <v>79</v>
      </c>
      <c r="E14" s="106"/>
    </row>
    <row r="15" spans="1:8" ht="24.75" customHeight="1" x14ac:dyDescent="0.3">
      <c r="A15" s="107" t="s">
        <v>163</v>
      </c>
      <c r="B15" s="107" t="s">
        <v>315</v>
      </c>
      <c r="C15" s="121" t="s">
        <v>219</v>
      </c>
      <c r="D15" s="121" t="s">
        <v>164</v>
      </c>
      <c r="E15" s="106" t="s">
        <v>493</v>
      </c>
    </row>
    <row r="16" spans="1:8" ht="24.75" customHeight="1" x14ac:dyDescent="0.3">
      <c r="A16" s="235" t="s">
        <v>165</v>
      </c>
      <c r="B16" s="107" t="s">
        <v>282</v>
      </c>
      <c r="C16" s="121"/>
      <c r="D16" s="121" t="s">
        <v>347</v>
      </c>
      <c r="E16" s="226" t="s">
        <v>439</v>
      </c>
    </row>
    <row r="17" spans="1:5" ht="24.75" customHeight="1" x14ac:dyDescent="0.3">
      <c r="A17" s="235"/>
      <c r="B17" s="107" t="s">
        <v>397</v>
      </c>
      <c r="C17" s="121"/>
      <c r="D17" s="136" t="s">
        <v>360</v>
      </c>
      <c r="E17" s="226"/>
    </row>
    <row r="18" spans="1:5" ht="24.75" customHeight="1" x14ac:dyDescent="0.3">
      <c r="A18" s="235"/>
      <c r="B18" s="107" t="s">
        <v>283</v>
      </c>
      <c r="C18" s="121" t="s">
        <v>71</v>
      </c>
      <c r="D18" s="121" t="s">
        <v>398</v>
      </c>
      <c r="E18" s="226"/>
    </row>
    <row r="19" spans="1:5" ht="37.5" customHeight="1" x14ac:dyDescent="0.3">
      <c r="A19" s="235" t="s">
        <v>524</v>
      </c>
      <c r="B19" s="107" t="s">
        <v>403</v>
      </c>
      <c r="C19" s="121"/>
      <c r="D19" s="121" t="s">
        <v>491</v>
      </c>
      <c r="E19" s="226" t="s">
        <v>623</v>
      </c>
    </row>
    <row r="20" spans="1:5" ht="37.5" customHeight="1" x14ac:dyDescent="0.3">
      <c r="A20" s="235"/>
      <c r="B20" s="107" t="s">
        <v>405</v>
      </c>
      <c r="C20" s="121"/>
      <c r="D20" s="133" t="s">
        <v>622</v>
      </c>
      <c r="E20" s="227"/>
    </row>
    <row r="21" spans="1:5" ht="59.25" customHeight="1" x14ac:dyDescent="0.3">
      <c r="A21" s="107" t="s">
        <v>166</v>
      </c>
      <c r="B21" s="107" t="s">
        <v>284</v>
      </c>
      <c r="C21" s="121" t="s">
        <v>525</v>
      </c>
      <c r="D21" s="121" t="s">
        <v>478</v>
      </c>
      <c r="E21" s="107" t="s">
        <v>494</v>
      </c>
    </row>
    <row r="22" spans="1:5" ht="30.75" customHeight="1" x14ac:dyDescent="0.3">
      <c r="A22" s="235" t="s">
        <v>167</v>
      </c>
      <c r="B22" s="107" t="s">
        <v>331</v>
      </c>
      <c r="C22" s="121" t="s">
        <v>231</v>
      </c>
      <c r="D22" s="121" t="s">
        <v>126</v>
      </c>
      <c r="E22" s="226" t="s">
        <v>508</v>
      </c>
    </row>
    <row r="23" spans="1:5" ht="30.75" customHeight="1" x14ac:dyDescent="0.3">
      <c r="A23" s="235"/>
      <c r="B23" s="107" t="s">
        <v>445</v>
      </c>
      <c r="C23" s="133">
        <v>2</v>
      </c>
      <c r="D23" s="121"/>
      <c r="E23" s="226"/>
    </row>
    <row r="24" spans="1:5" ht="30.75" customHeight="1" x14ac:dyDescent="0.3">
      <c r="A24" s="235"/>
      <c r="B24" s="107" t="s">
        <v>338</v>
      </c>
      <c r="C24" s="121" t="s">
        <v>505</v>
      </c>
      <c r="D24" s="121"/>
      <c r="E24" s="226"/>
    </row>
    <row r="25" spans="1:5" ht="24.75" customHeight="1" x14ac:dyDescent="0.3">
      <c r="A25" s="235" t="s">
        <v>168</v>
      </c>
      <c r="B25" s="107" t="s">
        <v>332</v>
      </c>
      <c r="C25" s="121" t="s">
        <v>417</v>
      </c>
      <c r="D25" s="121" t="s">
        <v>112</v>
      </c>
      <c r="E25" s="226" t="s">
        <v>509</v>
      </c>
    </row>
    <row r="26" spans="1:5" ht="24.75" customHeight="1" x14ac:dyDescent="0.3">
      <c r="A26" s="235"/>
      <c r="B26" s="107" t="s">
        <v>339</v>
      </c>
      <c r="C26" s="121" t="s">
        <v>418</v>
      </c>
      <c r="D26" s="121"/>
      <c r="E26" s="226"/>
    </row>
    <row r="27" spans="1:5" ht="24.75" customHeight="1" x14ac:dyDescent="0.3">
      <c r="A27" s="235" t="s">
        <v>169</v>
      </c>
      <c r="B27" s="107" t="s">
        <v>285</v>
      </c>
      <c r="C27" s="121"/>
      <c r="D27" s="121" t="s">
        <v>228</v>
      </c>
      <c r="E27" s="226" t="s">
        <v>490</v>
      </c>
    </row>
    <row r="28" spans="1:5" ht="24.75" customHeight="1" x14ac:dyDescent="0.3">
      <c r="A28" s="235"/>
      <c r="B28" s="107" t="s">
        <v>502</v>
      </c>
      <c r="C28" s="121"/>
      <c r="D28" s="121" t="s">
        <v>357</v>
      </c>
      <c r="E28" s="226"/>
    </row>
    <row r="29" spans="1:5" ht="24.75" customHeight="1" x14ac:dyDescent="0.3">
      <c r="A29" s="235"/>
      <c r="B29" s="107" t="s">
        <v>286</v>
      </c>
      <c r="C29" s="121" t="s">
        <v>84</v>
      </c>
      <c r="D29" s="121" t="s">
        <v>389</v>
      </c>
      <c r="E29" s="226"/>
    </row>
    <row r="30" spans="1:5" ht="24.75" customHeight="1" x14ac:dyDescent="0.3">
      <c r="A30" s="107" t="s">
        <v>170</v>
      </c>
      <c r="B30" s="107" t="s">
        <v>287</v>
      </c>
      <c r="C30" s="121" t="s">
        <v>70</v>
      </c>
      <c r="D30" s="121" t="s">
        <v>224</v>
      </c>
      <c r="E30" s="107" t="s">
        <v>136</v>
      </c>
    </row>
    <row r="31" spans="1:5" ht="24.75" customHeight="1" x14ac:dyDescent="0.3">
      <c r="A31" s="107" t="s">
        <v>171</v>
      </c>
      <c r="B31" s="107" t="s">
        <v>333</v>
      </c>
      <c r="C31" s="121" t="s">
        <v>119</v>
      </c>
      <c r="D31" s="121" t="s">
        <v>221</v>
      </c>
      <c r="E31" s="107" t="s">
        <v>136</v>
      </c>
    </row>
    <row r="32" spans="1:5" ht="24.75" customHeight="1" x14ac:dyDescent="0.3">
      <c r="A32" s="235" t="s">
        <v>172</v>
      </c>
      <c r="B32" s="107" t="s">
        <v>422</v>
      </c>
      <c r="C32" s="121"/>
      <c r="D32" s="121" t="s">
        <v>348</v>
      </c>
      <c r="E32" s="226" t="s">
        <v>352</v>
      </c>
    </row>
    <row r="33" spans="1:5" ht="24.75" customHeight="1" x14ac:dyDescent="0.3">
      <c r="A33" s="235"/>
      <c r="B33" s="107" t="s">
        <v>288</v>
      </c>
      <c r="C33" s="121" t="s">
        <v>109</v>
      </c>
      <c r="D33" s="121" t="s">
        <v>351</v>
      </c>
      <c r="E33" s="226"/>
    </row>
    <row r="34" spans="1:5" ht="24.75" customHeight="1" x14ac:dyDescent="0.3">
      <c r="A34" s="107" t="s">
        <v>173</v>
      </c>
      <c r="B34" s="107" t="s">
        <v>289</v>
      </c>
      <c r="C34" s="121" t="s">
        <v>70</v>
      </c>
      <c r="D34" s="121" t="s">
        <v>70</v>
      </c>
      <c r="E34" s="106"/>
    </row>
    <row r="35" spans="1:5" ht="24.75" customHeight="1" x14ac:dyDescent="0.3">
      <c r="A35" s="107" t="s">
        <v>174</v>
      </c>
      <c r="B35" s="107" t="s">
        <v>316</v>
      </c>
      <c r="C35" s="121" t="s">
        <v>148</v>
      </c>
      <c r="D35" s="121" t="s">
        <v>128</v>
      </c>
      <c r="E35" s="106"/>
    </row>
    <row r="36" spans="1:5" ht="30.75" customHeight="1" x14ac:dyDescent="0.3">
      <c r="A36" s="235" t="s">
        <v>479</v>
      </c>
      <c r="B36" s="107" t="s">
        <v>408</v>
      </c>
      <c r="C36" s="121" t="s">
        <v>349</v>
      </c>
      <c r="D36" s="121" t="s">
        <v>147</v>
      </c>
      <c r="E36" s="235" t="s">
        <v>427</v>
      </c>
    </row>
    <row r="37" spans="1:5" ht="30.75" customHeight="1" x14ac:dyDescent="0.3">
      <c r="A37" s="236"/>
      <c r="B37" s="107" t="s">
        <v>407</v>
      </c>
      <c r="C37" s="121" t="s">
        <v>485</v>
      </c>
      <c r="D37" s="121"/>
      <c r="E37" s="236"/>
    </row>
    <row r="38" spans="1:5" ht="24.75" customHeight="1" x14ac:dyDescent="0.3">
      <c r="A38" s="107" t="s">
        <v>175</v>
      </c>
      <c r="B38" s="107" t="s">
        <v>317</v>
      </c>
      <c r="C38" s="121" t="s">
        <v>74</v>
      </c>
      <c r="D38" s="121" t="s">
        <v>75</v>
      </c>
      <c r="E38" s="106"/>
    </row>
    <row r="39" spans="1:5" ht="24.75" customHeight="1" x14ac:dyDescent="0.3">
      <c r="A39" s="235" t="s">
        <v>480</v>
      </c>
      <c r="B39" s="107" t="s">
        <v>325</v>
      </c>
      <c r="C39" s="121"/>
      <c r="D39" s="121" t="s">
        <v>353</v>
      </c>
      <c r="E39" s="226" t="s">
        <v>436</v>
      </c>
    </row>
    <row r="40" spans="1:5" ht="24.75" customHeight="1" x14ac:dyDescent="0.3">
      <c r="A40" s="235"/>
      <c r="B40" s="107" t="s">
        <v>421</v>
      </c>
      <c r="C40" s="121"/>
      <c r="D40" s="121" t="s">
        <v>412</v>
      </c>
      <c r="E40" s="226"/>
    </row>
    <row r="41" spans="1:5" ht="24.75" customHeight="1" x14ac:dyDescent="0.3">
      <c r="A41" s="235"/>
      <c r="B41" s="107" t="s">
        <v>335</v>
      </c>
      <c r="C41" s="121" t="s">
        <v>88</v>
      </c>
      <c r="D41" s="121"/>
      <c r="E41" s="226"/>
    </row>
    <row r="42" spans="1:5" ht="38.25" customHeight="1" x14ac:dyDescent="0.3">
      <c r="A42" s="235" t="s">
        <v>176</v>
      </c>
      <c r="B42" s="107" t="s">
        <v>402</v>
      </c>
      <c r="C42" s="121" t="s">
        <v>497</v>
      </c>
      <c r="D42" s="121" t="s">
        <v>498</v>
      </c>
      <c r="E42" s="226" t="s">
        <v>532</v>
      </c>
    </row>
    <row r="43" spans="1:5" ht="38.25" customHeight="1" x14ac:dyDescent="0.3">
      <c r="A43" s="235"/>
      <c r="B43" s="107" t="s">
        <v>446</v>
      </c>
      <c r="C43" s="133">
        <v>4</v>
      </c>
      <c r="D43" s="121"/>
      <c r="E43" s="226"/>
    </row>
    <row r="44" spans="1:5" s="87" customFormat="1" ht="24.75" customHeight="1" x14ac:dyDescent="0.3">
      <c r="A44" s="107" t="s">
        <v>177</v>
      </c>
      <c r="B44" s="107" t="s">
        <v>290</v>
      </c>
      <c r="C44" s="121" t="s">
        <v>80</v>
      </c>
      <c r="D44" s="121" t="s">
        <v>81</v>
      </c>
      <c r="E44" s="106"/>
    </row>
    <row r="45" spans="1:5" ht="43.5" customHeight="1" x14ac:dyDescent="0.3">
      <c r="A45" s="107" t="s">
        <v>178</v>
      </c>
      <c r="B45" s="107" t="s">
        <v>291</v>
      </c>
      <c r="C45" s="121" t="s">
        <v>521</v>
      </c>
      <c r="D45" s="121" t="s">
        <v>70</v>
      </c>
      <c r="E45" s="130" t="s">
        <v>476</v>
      </c>
    </row>
    <row r="46" spans="1:5" ht="43.5" customHeight="1" x14ac:dyDescent="0.3">
      <c r="A46" s="107" t="s">
        <v>179</v>
      </c>
      <c r="B46" s="107" t="s">
        <v>292</v>
      </c>
      <c r="C46" s="121" t="s">
        <v>79</v>
      </c>
      <c r="D46" s="121" t="s">
        <v>354</v>
      </c>
      <c r="E46" s="107" t="s">
        <v>136</v>
      </c>
    </row>
    <row r="47" spans="1:5" ht="38.25" customHeight="1" x14ac:dyDescent="0.3">
      <c r="A47" s="107" t="s">
        <v>180</v>
      </c>
      <c r="B47" s="107" t="s">
        <v>311</v>
      </c>
      <c r="C47" s="121" t="s">
        <v>139</v>
      </c>
      <c r="D47" s="121" t="s">
        <v>355</v>
      </c>
      <c r="E47" s="106" t="s">
        <v>356</v>
      </c>
    </row>
    <row r="48" spans="1:5" ht="24.75" customHeight="1" x14ac:dyDescent="0.3">
      <c r="A48" s="235" t="s">
        <v>182</v>
      </c>
      <c r="B48" s="107" t="s">
        <v>322</v>
      </c>
      <c r="C48" s="121" t="s">
        <v>425</v>
      </c>
      <c r="D48" s="121" t="s">
        <v>69</v>
      </c>
      <c r="E48" s="226" t="s">
        <v>523</v>
      </c>
    </row>
    <row r="49" spans="1:5" ht="24.75" customHeight="1" x14ac:dyDescent="0.3">
      <c r="A49" s="235"/>
      <c r="B49" s="107" t="s">
        <v>341</v>
      </c>
      <c r="C49" s="121" t="s">
        <v>350</v>
      </c>
      <c r="D49" s="121"/>
      <c r="E49" s="226"/>
    </row>
    <row r="50" spans="1:5" s="91" customFormat="1" ht="38.25" customHeight="1" x14ac:dyDescent="0.3">
      <c r="A50" s="107" t="s">
        <v>346</v>
      </c>
      <c r="B50" s="107" t="s">
        <v>323</v>
      </c>
      <c r="C50" s="121" t="s">
        <v>526</v>
      </c>
      <c r="D50" s="121" t="s">
        <v>218</v>
      </c>
      <c r="E50" s="106" t="s">
        <v>493</v>
      </c>
    </row>
    <row r="51" spans="1:5" s="91" customFormat="1" ht="24.75" customHeight="1" x14ac:dyDescent="0.3">
      <c r="A51" s="235" t="s">
        <v>183</v>
      </c>
      <c r="B51" s="107" t="s">
        <v>440</v>
      </c>
      <c r="C51" s="121"/>
      <c r="D51" s="121" t="s">
        <v>425</v>
      </c>
      <c r="E51" s="226" t="s">
        <v>442</v>
      </c>
    </row>
    <row r="52" spans="1:5" ht="24.75" customHeight="1" x14ac:dyDescent="0.3">
      <c r="A52" s="236"/>
      <c r="B52" s="107" t="s">
        <v>293</v>
      </c>
      <c r="C52" s="121" t="s">
        <v>77</v>
      </c>
      <c r="D52" s="121" t="s">
        <v>441</v>
      </c>
      <c r="E52" s="226"/>
    </row>
    <row r="53" spans="1:5" s="87" customFormat="1" ht="24.75" customHeight="1" x14ac:dyDescent="0.3">
      <c r="A53" s="107" t="s">
        <v>184</v>
      </c>
      <c r="B53" s="107" t="s">
        <v>318</v>
      </c>
      <c r="C53" s="121" t="s">
        <v>148</v>
      </c>
      <c r="D53" s="121" t="s">
        <v>148</v>
      </c>
      <c r="E53" s="106"/>
    </row>
    <row r="54" spans="1:5" ht="24.75" customHeight="1" x14ac:dyDescent="0.3">
      <c r="A54" s="107" t="s">
        <v>185</v>
      </c>
      <c r="B54" s="107" t="s">
        <v>294</v>
      </c>
      <c r="C54" s="121" t="s">
        <v>76</v>
      </c>
      <c r="D54" s="121" t="s">
        <v>109</v>
      </c>
      <c r="E54" s="106"/>
    </row>
    <row r="55" spans="1:5" ht="24.75" customHeight="1" x14ac:dyDescent="0.3">
      <c r="A55" s="235" t="s">
        <v>515</v>
      </c>
      <c r="B55" s="107" t="s">
        <v>328</v>
      </c>
      <c r="C55" s="121"/>
      <c r="D55" s="121" t="s">
        <v>218</v>
      </c>
      <c r="E55" s="226" t="s">
        <v>358</v>
      </c>
    </row>
    <row r="56" spans="1:5" ht="24.75" customHeight="1" x14ac:dyDescent="0.3">
      <c r="A56" s="235"/>
      <c r="B56" s="107" t="s">
        <v>240</v>
      </c>
      <c r="C56" s="121" t="s">
        <v>88</v>
      </c>
      <c r="D56" s="121" t="s">
        <v>357</v>
      </c>
      <c r="E56" s="226"/>
    </row>
    <row r="57" spans="1:5" ht="38.25" customHeight="1" x14ac:dyDescent="0.3">
      <c r="A57" s="107" t="s">
        <v>186</v>
      </c>
      <c r="B57" s="107" t="s">
        <v>295</v>
      </c>
      <c r="C57" s="121" t="s">
        <v>76</v>
      </c>
      <c r="D57" s="121" t="s">
        <v>109</v>
      </c>
      <c r="E57" s="106"/>
    </row>
    <row r="58" spans="1:5" ht="24.75" customHeight="1" x14ac:dyDescent="0.3">
      <c r="A58" s="107" t="s">
        <v>187</v>
      </c>
      <c r="B58" s="107" t="s">
        <v>309</v>
      </c>
      <c r="C58" s="121" t="s">
        <v>146</v>
      </c>
      <c r="D58" s="121" t="s">
        <v>231</v>
      </c>
      <c r="E58" s="107" t="s">
        <v>493</v>
      </c>
    </row>
    <row r="59" spans="1:5" ht="24.75" customHeight="1" x14ac:dyDescent="0.3">
      <c r="A59" s="107" t="s">
        <v>188</v>
      </c>
      <c r="B59" s="107" t="s">
        <v>296</v>
      </c>
      <c r="C59" s="121" t="s">
        <v>217</v>
      </c>
      <c r="D59" s="121" t="s">
        <v>139</v>
      </c>
      <c r="E59" s="107" t="s">
        <v>493</v>
      </c>
    </row>
    <row r="60" spans="1:5" ht="45" customHeight="1" x14ac:dyDescent="0.3">
      <c r="A60" s="235" t="s">
        <v>189</v>
      </c>
      <c r="B60" s="107" t="s">
        <v>310</v>
      </c>
      <c r="C60" s="121" t="s">
        <v>495</v>
      </c>
      <c r="D60" s="121" t="s">
        <v>359</v>
      </c>
      <c r="E60" s="235" t="s">
        <v>492</v>
      </c>
    </row>
    <row r="61" spans="1:5" ht="45" customHeight="1" x14ac:dyDescent="0.3">
      <c r="A61" s="235"/>
      <c r="B61" s="107" t="s">
        <v>336</v>
      </c>
      <c r="C61" s="121" t="s">
        <v>460</v>
      </c>
      <c r="D61" s="121"/>
      <c r="E61" s="235"/>
    </row>
    <row r="62" spans="1:5" ht="38.25" customHeight="1" x14ac:dyDescent="0.3">
      <c r="A62" s="107" t="s">
        <v>190</v>
      </c>
      <c r="B62" s="107" t="s">
        <v>324</v>
      </c>
      <c r="C62" s="121" t="s">
        <v>97</v>
      </c>
      <c r="D62" s="121" t="s">
        <v>181</v>
      </c>
      <c r="E62" s="106"/>
    </row>
    <row r="63" spans="1:5" ht="24.75" customHeight="1" x14ac:dyDescent="0.3">
      <c r="A63" s="235" t="s">
        <v>191</v>
      </c>
      <c r="B63" s="107" t="s">
        <v>327</v>
      </c>
      <c r="C63" s="121" t="s">
        <v>226</v>
      </c>
      <c r="D63" s="121" t="s">
        <v>155</v>
      </c>
      <c r="E63" s="226" t="s">
        <v>481</v>
      </c>
    </row>
    <row r="64" spans="1:5" ht="24.75" customHeight="1" x14ac:dyDescent="0.3">
      <c r="A64" s="235"/>
      <c r="B64" s="107" t="s">
        <v>337</v>
      </c>
      <c r="C64" s="121" t="s">
        <v>360</v>
      </c>
      <c r="D64" s="121"/>
      <c r="E64" s="226"/>
    </row>
    <row r="65" spans="1:5" ht="43.5" customHeight="1" x14ac:dyDescent="0.3">
      <c r="A65" s="107" t="s">
        <v>192</v>
      </c>
      <c r="B65" s="107" t="s">
        <v>319</v>
      </c>
      <c r="C65" s="121" t="s">
        <v>181</v>
      </c>
      <c r="D65" s="121" t="s">
        <v>181</v>
      </c>
      <c r="E65" s="106"/>
    </row>
    <row r="66" spans="1:5" ht="24.75" customHeight="1" x14ac:dyDescent="0.3">
      <c r="A66" s="107" t="s">
        <v>193</v>
      </c>
      <c r="B66" s="107" t="s">
        <v>297</v>
      </c>
      <c r="C66" s="121" t="s">
        <v>92</v>
      </c>
      <c r="D66" s="121" t="s">
        <v>86</v>
      </c>
      <c r="E66" s="106"/>
    </row>
    <row r="67" spans="1:5" ht="24.75" customHeight="1" x14ac:dyDescent="0.3">
      <c r="A67" s="107" t="s">
        <v>194</v>
      </c>
      <c r="B67" s="107" t="s">
        <v>657</v>
      </c>
      <c r="C67" s="121" t="s">
        <v>147</v>
      </c>
      <c r="D67" s="121" t="s">
        <v>147</v>
      </c>
      <c r="E67" s="106"/>
    </row>
    <row r="68" spans="1:5" ht="24.75" customHeight="1" x14ac:dyDescent="0.3">
      <c r="A68" s="235" t="s">
        <v>195</v>
      </c>
      <c r="B68" s="107" t="s">
        <v>299</v>
      </c>
      <c r="C68" s="121"/>
      <c r="D68" s="134" t="s">
        <v>233</v>
      </c>
      <c r="E68" s="238" t="s">
        <v>437</v>
      </c>
    </row>
    <row r="69" spans="1:5" ht="24.75" customHeight="1" x14ac:dyDescent="0.3">
      <c r="A69" s="235"/>
      <c r="B69" s="107" t="s">
        <v>386</v>
      </c>
      <c r="C69" s="121"/>
      <c r="D69" s="134" t="s">
        <v>401</v>
      </c>
      <c r="E69" s="238"/>
    </row>
    <row r="70" spans="1:5" ht="24.75" customHeight="1" x14ac:dyDescent="0.3">
      <c r="A70" s="235"/>
      <c r="B70" s="107" t="s">
        <v>298</v>
      </c>
      <c r="C70" s="121" t="s">
        <v>83</v>
      </c>
      <c r="D70" s="121" t="s">
        <v>419</v>
      </c>
      <c r="E70" s="238"/>
    </row>
    <row r="71" spans="1:5" ht="24.75" customHeight="1" x14ac:dyDescent="0.3">
      <c r="A71" s="107" t="s">
        <v>196</v>
      </c>
      <c r="B71" s="107" t="s">
        <v>300</v>
      </c>
      <c r="C71" s="121" t="s">
        <v>73</v>
      </c>
      <c r="D71" s="121" t="s">
        <v>73</v>
      </c>
      <c r="E71" s="106"/>
    </row>
    <row r="72" spans="1:5" ht="38.25" customHeight="1" x14ac:dyDescent="0.3">
      <c r="A72" s="107" t="s">
        <v>197</v>
      </c>
      <c r="B72" s="107" t="s">
        <v>301</v>
      </c>
      <c r="C72" s="121" t="s">
        <v>522</v>
      </c>
      <c r="D72" s="121" t="s">
        <v>73</v>
      </c>
      <c r="E72" s="130" t="s">
        <v>476</v>
      </c>
    </row>
    <row r="73" spans="1:5" ht="43.5" customHeight="1" x14ac:dyDescent="0.3">
      <c r="A73" s="107" t="s">
        <v>198</v>
      </c>
      <c r="B73" s="107" t="s">
        <v>326</v>
      </c>
      <c r="C73" s="121" t="s">
        <v>107</v>
      </c>
      <c r="D73" s="121" t="s">
        <v>107</v>
      </c>
      <c r="E73" s="106"/>
    </row>
    <row r="74" spans="1:5" ht="24.75" customHeight="1" x14ac:dyDescent="0.3">
      <c r="A74" s="235" t="s">
        <v>199</v>
      </c>
      <c r="B74" s="107" t="s">
        <v>387</v>
      </c>
      <c r="C74" s="121" t="s">
        <v>355</v>
      </c>
      <c r="D74" s="121" t="s">
        <v>126</v>
      </c>
      <c r="E74" s="226" t="s">
        <v>361</v>
      </c>
    </row>
    <row r="75" spans="1:5" ht="24.75" customHeight="1" x14ac:dyDescent="0.3">
      <c r="A75" s="235"/>
      <c r="B75" s="107" t="s">
        <v>334</v>
      </c>
      <c r="C75" s="121" t="s">
        <v>362</v>
      </c>
      <c r="D75" s="121"/>
      <c r="E75" s="226"/>
    </row>
    <row r="76" spans="1:5" ht="24.75" customHeight="1" x14ac:dyDescent="0.3">
      <c r="A76" s="107" t="s">
        <v>200</v>
      </c>
      <c r="B76" s="107" t="s">
        <v>312</v>
      </c>
      <c r="C76" s="121" t="s">
        <v>83</v>
      </c>
      <c r="D76" s="121" t="s">
        <v>83</v>
      </c>
      <c r="E76" s="106"/>
    </row>
    <row r="77" spans="1:5" ht="24.75" customHeight="1" x14ac:dyDescent="0.3">
      <c r="A77" s="107" t="s">
        <v>201</v>
      </c>
      <c r="B77" s="107" t="s">
        <v>302</v>
      </c>
      <c r="C77" s="121" t="s">
        <v>146</v>
      </c>
      <c r="D77" s="121" t="s">
        <v>146</v>
      </c>
      <c r="E77" s="106"/>
    </row>
    <row r="78" spans="1:5" ht="24.75" customHeight="1" x14ac:dyDescent="0.3">
      <c r="A78" s="235" t="s">
        <v>202</v>
      </c>
      <c r="B78" s="107" t="s">
        <v>303</v>
      </c>
      <c r="C78" s="121"/>
      <c r="D78" s="121" t="s">
        <v>363</v>
      </c>
      <c r="E78" s="226" t="s">
        <v>365</v>
      </c>
    </row>
    <row r="79" spans="1:5" ht="24.75" customHeight="1" x14ac:dyDescent="0.3">
      <c r="A79" s="235"/>
      <c r="B79" s="107" t="s">
        <v>304</v>
      </c>
      <c r="C79" s="121" t="s">
        <v>112</v>
      </c>
      <c r="D79" s="121" t="s">
        <v>364</v>
      </c>
      <c r="E79" s="226"/>
    </row>
    <row r="80" spans="1:5" ht="24.75" customHeight="1" x14ac:dyDescent="0.3">
      <c r="A80" s="107" t="s">
        <v>203</v>
      </c>
      <c r="B80" s="107" t="s">
        <v>305</v>
      </c>
      <c r="C80" s="121" t="s">
        <v>78</v>
      </c>
      <c r="D80" s="121" t="s">
        <v>78</v>
      </c>
      <c r="E80" s="106"/>
    </row>
    <row r="81" spans="1:5" ht="24.75" customHeight="1" x14ac:dyDescent="0.3">
      <c r="A81" s="235" t="s">
        <v>204</v>
      </c>
      <c r="B81" s="107" t="s">
        <v>423</v>
      </c>
      <c r="C81" s="121" t="s">
        <v>363</v>
      </c>
      <c r="D81" s="121" t="s">
        <v>81</v>
      </c>
      <c r="E81" s="226" t="s">
        <v>482</v>
      </c>
    </row>
    <row r="82" spans="1:5" ht="24.75" customHeight="1" x14ac:dyDescent="0.3">
      <c r="A82" s="235"/>
      <c r="B82" s="107" t="s">
        <v>340</v>
      </c>
      <c r="C82" s="121" t="s">
        <v>350</v>
      </c>
      <c r="D82" s="121"/>
      <c r="E82" s="226"/>
    </row>
    <row r="83" spans="1:5" ht="30.75" customHeight="1" x14ac:dyDescent="0.3">
      <c r="A83" s="235" t="s">
        <v>205</v>
      </c>
      <c r="B83" s="107" t="s">
        <v>329</v>
      </c>
      <c r="C83" s="121"/>
      <c r="D83" s="121" t="s">
        <v>366</v>
      </c>
      <c r="E83" s="226" t="s">
        <v>487</v>
      </c>
    </row>
    <row r="84" spans="1:5" ht="30.75" customHeight="1" x14ac:dyDescent="0.3">
      <c r="A84" s="235"/>
      <c r="B84" s="107" t="s">
        <v>502</v>
      </c>
      <c r="C84" s="121"/>
      <c r="D84" s="121" t="s">
        <v>364</v>
      </c>
      <c r="E84" s="226"/>
    </row>
    <row r="85" spans="1:5" ht="30.75" customHeight="1" x14ac:dyDescent="0.3">
      <c r="A85" s="235"/>
      <c r="B85" s="107" t="s">
        <v>313</v>
      </c>
      <c r="C85" s="121" t="s">
        <v>388</v>
      </c>
      <c r="D85" s="121" t="s">
        <v>488</v>
      </c>
      <c r="E85" s="226"/>
    </row>
    <row r="86" spans="1:5" ht="38.25" customHeight="1" x14ac:dyDescent="0.3">
      <c r="A86" s="107" t="s">
        <v>206</v>
      </c>
      <c r="B86" s="107" t="s">
        <v>314</v>
      </c>
      <c r="C86" s="121" t="s">
        <v>112</v>
      </c>
      <c r="D86" s="121" t="s">
        <v>149</v>
      </c>
      <c r="E86" s="106"/>
    </row>
    <row r="87" spans="1:5" ht="59.25" customHeight="1" x14ac:dyDescent="0.3">
      <c r="A87" s="107" t="s">
        <v>345</v>
      </c>
      <c r="B87" s="107" t="s">
        <v>321</v>
      </c>
      <c r="C87" s="121" t="s">
        <v>227</v>
      </c>
      <c r="D87" s="121" t="s">
        <v>496</v>
      </c>
      <c r="E87" s="107" t="s">
        <v>531</v>
      </c>
    </row>
    <row r="88" spans="1:5" ht="24.75" customHeight="1" x14ac:dyDescent="0.3">
      <c r="A88" s="107" t="s">
        <v>207</v>
      </c>
      <c r="B88" s="107" t="s">
        <v>306</v>
      </c>
      <c r="C88" s="121" t="s">
        <v>87</v>
      </c>
      <c r="D88" s="121" t="s">
        <v>89</v>
      </c>
      <c r="E88" s="106"/>
    </row>
    <row r="89" spans="1:5" ht="38.25" customHeight="1" x14ac:dyDescent="0.3">
      <c r="A89" s="107" t="s">
        <v>208</v>
      </c>
      <c r="B89" s="107" t="s">
        <v>320</v>
      </c>
      <c r="C89" s="121" t="s">
        <v>234</v>
      </c>
      <c r="D89" s="121" t="s">
        <v>128</v>
      </c>
      <c r="E89" s="106" t="s">
        <v>493</v>
      </c>
    </row>
    <row r="90" spans="1:5" ht="24.75" customHeight="1" x14ac:dyDescent="0.3">
      <c r="A90" s="235" t="s">
        <v>209</v>
      </c>
      <c r="B90" s="107" t="s">
        <v>424</v>
      </c>
      <c r="C90" s="121"/>
      <c r="D90" s="121" t="s">
        <v>367</v>
      </c>
      <c r="E90" s="226" t="s">
        <v>438</v>
      </c>
    </row>
    <row r="91" spans="1:5" ht="24.75" customHeight="1" x14ac:dyDescent="0.3">
      <c r="A91" s="235"/>
      <c r="B91" s="107" t="s">
        <v>502</v>
      </c>
      <c r="C91" s="121"/>
      <c r="D91" s="121" t="s">
        <v>364</v>
      </c>
      <c r="E91" s="226"/>
    </row>
    <row r="92" spans="1:5" ht="24.75" customHeight="1" x14ac:dyDescent="0.3">
      <c r="A92" s="235"/>
      <c r="B92" s="107" t="s">
        <v>307</v>
      </c>
      <c r="C92" s="121" t="s">
        <v>70</v>
      </c>
      <c r="D92" s="121" t="s">
        <v>489</v>
      </c>
      <c r="E92" s="226"/>
    </row>
    <row r="93" spans="1:5" ht="12.75" customHeight="1" x14ac:dyDescent="0.3">
      <c r="A93" s="155"/>
      <c r="B93" s="156"/>
      <c r="C93" s="101"/>
      <c r="D93" s="100"/>
      <c r="E93" s="150"/>
    </row>
    <row r="94" spans="1:5" ht="18.75" customHeight="1" x14ac:dyDescent="0.3">
      <c r="A94" s="132" t="s">
        <v>530</v>
      </c>
      <c r="B94" s="132"/>
      <c r="C94" s="103"/>
      <c r="D94" s="103"/>
      <c r="E94" s="132"/>
    </row>
    <row r="95" spans="1:5" ht="18.75" customHeight="1" x14ac:dyDescent="0.3">
      <c r="A95" s="132" t="s">
        <v>210</v>
      </c>
      <c r="B95" s="132"/>
      <c r="C95" s="103"/>
      <c r="D95" s="103"/>
      <c r="E95" s="132"/>
    </row>
    <row r="96" spans="1:5" ht="18.75" customHeight="1" x14ac:dyDescent="0.3">
      <c r="A96" s="132" t="s">
        <v>211</v>
      </c>
      <c r="B96" s="132"/>
      <c r="C96" s="103"/>
      <c r="D96" s="103"/>
      <c r="E96" s="132"/>
    </row>
    <row r="97" spans="1:5" ht="18.75" customHeight="1" x14ac:dyDescent="0.3">
      <c r="A97" s="132" t="s">
        <v>212</v>
      </c>
      <c r="B97" s="151"/>
      <c r="C97" s="104"/>
      <c r="D97" s="104"/>
      <c r="E97" s="151"/>
    </row>
    <row r="98" spans="1:5" ht="18.75" customHeight="1" x14ac:dyDescent="0.3">
      <c r="A98" s="132" t="s">
        <v>213</v>
      </c>
      <c r="B98" s="151"/>
      <c r="C98" s="104"/>
      <c r="D98" s="104"/>
      <c r="E98" s="151"/>
    </row>
    <row r="99" spans="1:5" ht="18.75" customHeight="1" x14ac:dyDescent="0.3">
      <c r="A99" s="132" t="s">
        <v>214</v>
      </c>
      <c r="B99" s="151"/>
      <c r="C99" s="104"/>
      <c r="D99" s="104"/>
      <c r="E99" s="151"/>
    </row>
    <row r="100" spans="1:5" ht="18.75" customHeight="1" x14ac:dyDescent="0.3">
      <c r="A100" s="132" t="s">
        <v>215</v>
      </c>
      <c r="B100" s="151"/>
      <c r="C100" s="104"/>
      <c r="D100" s="104"/>
      <c r="E100" s="151"/>
    </row>
    <row r="101" spans="1:5" ht="18.75" customHeight="1" x14ac:dyDescent="0.3">
      <c r="A101" s="132" t="s">
        <v>216</v>
      </c>
      <c r="B101" s="151"/>
      <c r="C101" s="104"/>
      <c r="D101" s="104"/>
      <c r="E101" s="151"/>
    </row>
    <row r="102" spans="1:5" x14ac:dyDescent="0.3">
      <c r="A102" s="152"/>
      <c r="B102" s="152"/>
      <c r="C102" s="105"/>
      <c r="D102" s="105"/>
      <c r="E102" s="152"/>
    </row>
  </sheetData>
  <sheetProtection formatCells="0" formatColumns="0" insertColumns="0"/>
  <mergeCells count="47">
    <mergeCell ref="A4:E4"/>
    <mergeCell ref="A5:E5"/>
    <mergeCell ref="A6:E6"/>
    <mergeCell ref="A8:E8"/>
    <mergeCell ref="A16:A18"/>
    <mergeCell ref="A7:E7"/>
    <mergeCell ref="E90:E92"/>
    <mergeCell ref="A83:A85"/>
    <mergeCell ref="E51:E52"/>
    <mergeCell ref="A51:A52"/>
    <mergeCell ref="A68:A70"/>
    <mergeCell ref="A74:A75"/>
    <mergeCell ref="A78:A79"/>
    <mergeCell ref="A81:A82"/>
    <mergeCell ref="A55:A56"/>
    <mergeCell ref="A60:A61"/>
    <mergeCell ref="A63:A64"/>
    <mergeCell ref="A90:A92"/>
    <mergeCell ref="E68:E70"/>
    <mergeCell ref="E60:E61"/>
    <mergeCell ref="E63:E64"/>
    <mergeCell ref="E74:E75"/>
    <mergeCell ref="A1:E1"/>
    <mergeCell ref="A2:E2"/>
    <mergeCell ref="E16:E18"/>
    <mergeCell ref="E81:E82"/>
    <mergeCell ref="E83:E85"/>
    <mergeCell ref="A32:A33"/>
    <mergeCell ref="A39:A41"/>
    <mergeCell ref="A36:A37"/>
    <mergeCell ref="E42:E43"/>
    <mergeCell ref="E39:E41"/>
    <mergeCell ref="E48:E49"/>
    <mergeCell ref="E78:E79"/>
    <mergeCell ref="E55:E56"/>
    <mergeCell ref="E36:E37"/>
    <mergeCell ref="E25:E26"/>
    <mergeCell ref="A25:A26"/>
    <mergeCell ref="A19:A20"/>
    <mergeCell ref="A42:A43"/>
    <mergeCell ref="A48:A49"/>
    <mergeCell ref="E19:E20"/>
    <mergeCell ref="E27:E29"/>
    <mergeCell ref="A22:A24"/>
    <mergeCell ref="E32:E33"/>
    <mergeCell ref="E22:E24"/>
    <mergeCell ref="A27:A29"/>
  </mergeCells>
  <pageMargins left="0.70866141732283472" right="0.70866141732283472" top="0.55118110236220474" bottom="0.55118110236220474" header="0.31496062992125984" footer="0.31496062992125984"/>
  <pageSetup paperSize="9" scale="63" fitToHeight="0" orientation="landscape" r:id="rId1"/>
  <rowBreaks count="3" manualBreakCount="3">
    <brk id="24" max="4" man="1"/>
    <brk id="50" max="4" man="1"/>
    <brk id="76"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6"/>
  <sheetViews>
    <sheetView zoomScaleNormal="100" zoomScalePageLayoutView="50" workbookViewId="0">
      <selection sqref="A1:E1"/>
    </sheetView>
  </sheetViews>
  <sheetFormatPr defaultColWidth="9.1796875" defaultRowHeight="13" x14ac:dyDescent="0.3"/>
  <cols>
    <col min="1" max="1" width="34" style="157" customWidth="1"/>
    <col min="2" max="2" width="30" style="157" customWidth="1"/>
    <col min="3" max="4" width="30.7265625" style="158" customWidth="1"/>
    <col min="5" max="5" width="85.7265625" style="157" customWidth="1"/>
    <col min="6" max="16384" width="9.1796875" style="124"/>
  </cols>
  <sheetData>
    <row r="1" spans="1:5" ht="45" customHeight="1" x14ac:dyDescent="0.25">
      <c r="A1" s="239" t="s">
        <v>462</v>
      </c>
      <c r="B1" s="239"/>
      <c r="C1" s="239"/>
      <c r="D1" s="239"/>
      <c r="E1" s="239"/>
    </row>
    <row r="2" spans="1:5" ht="43.5" customHeight="1" x14ac:dyDescent="0.25">
      <c r="A2" s="240" t="s">
        <v>631</v>
      </c>
      <c r="B2" s="240"/>
      <c r="C2" s="240"/>
      <c r="D2" s="240"/>
      <c r="E2" s="240"/>
    </row>
    <row r="3" spans="1:5" ht="22.5" customHeight="1" x14ac:dyDescent="0.35">
      <c r="A3" s="145" t="s">
        <v>67</v>
      </c>
      <c r="B3" s="146"/>
      <c r="C3" s="125"/>
      <c r="D3" s="125"/>
      <c r="E3" s="142"/>
    </row>
    <row r="4" spans="1:5" ht="18.75" customHeight="1" x14ac:dyDescent="0.25">
      <c r="A4" s="228" t="s">
        <v>640</v>
      </c>
      <c r="B4" s="229"/>
      <c r="C4" s="229"/>
      <c r="D4" s="229"/>
      <c r="E4" s="230"/>
    </row>
    <row r="5" spans="1:5" ht="37.5" customHeight="1" x14ac:dyDescent="0.25">
      <c r="A5" s="215" t="s">
        <v>641</v>
      </c>
      <c r="B5" s="216"/>
      <c r="C5" s="216"/>
      <c r="D5" s="216"/>
      <c r="E5" s="217"/>
    </row>
    <row r="6" spans="1:5" ht="37.5" customHeight="1" x14ac:dyDescent="0.25">
      <c r="A6" s="241" t="s">
        <v>620</v>
      </c>
      <c r="B6" s="240"/>
      <c r="C6" s="240"/>
      <c r="D6" s="240"/>
      <c r="E6" s="242"/>
    </row>
    <row r="7" spans="1:5" ht="18.75" customHeight="1" x14ac:dyDescent="0.25">
      <c r="A7" s="249" t="s">
        <v>625</v>
      </c>
      <c r="B7" s="250"/>
      <c r="C7" s="250"/>
      <c r="D7" s="250"/>
      <c r="E7" s="251"/>
    </row>
    <row r="8" spans="1:5" ht="18.75" customHeight="1" x14ac:dyDescent="0.25">
      <c r="A8" s="246" t="s">
        <v>621</v>
      </c>
      <c r="B8" s="247"/>
      <c r="C8" s="247"/>
      <c r="D8" s="247"/>
      <c r="E8" s="248"/>
    </row>
    <row r="9" spans="1:5" ht="12.75" customHeight="1" x14ac:dyDescent="0.3">
      <c r="A9" s="147"/>
      <c r="B9" s="147"/>
      <c r="C9" s="123"/>
      <c r="D9" s="123"/>
      <c r="E9" s="143"/>
    </row>
    <row r="10" spans="1:5" ht="56.25" customHeight="1" x14ac:dyDescent="0.25">
      <c r="A10" s="144" t="s">
        <v>68</v>
      </c>
      <c r="B10" s="144" t="s">
        <v>235</v>
      </c>
      <c r="C10" s="141" t="s">
        <v>504</v>
      </c>
      <c r="D10" s="141" t="s">
        <v>499</v>
      </c>
      <c r="E10" s="144" t="s">
        <v>67</v>
      </c>
    </row>
    <row r="11" spans="1:5" ht="42.75" customHeight="1" x14ac:dyDescent="0.25">
      <c r="A11" s="195" t="s">
        <v>115</v>
      </c>
      <c r="B11" s="195" t="s">
        <v>406</v>
      </c>
      <c r="C11" s="128" t="s">
        <v>123</v>
      </c>
      <c r="D11" s="128" t="s">
        <v>94</v>
      </c>
      <c r="E11" s="127"/>
    </row>
    <row r="12" spans="1:5" ht="24" customHeight="1" x14ac:dyDescent="0.25">
      <c r="A12" s="195" t="s">
        <v>117</v>
      </c>
      <c r="B12" s="195" t="s">
        <v>394</v>
      </c>
      <c r="C12" s="128" t="s">
        <v>223</v>
      </c>
      <c r="D12" s="128" t="s">
        <v>91</v>
      </c>
      <c r="E12" s="197" t="s">
        <v>493</v>
      </c>
    </row>
    <row r="13" spans="1:5" ht="24" customHeight="1" x14ac:dyDescent="0.25">
      <c r="A13" s="195" t="s">
        <v>118</v>
      </c>
      <c r="B13" s="195" t="s">
        <v>392</v>
      </c>
      <c r="C13" s="128" t="s">
        <v>78</v>
      </c>
      <c r="D13" s="128" t="s">
        <v>119</v>
      </c>
      <c r="E13" s="126"/>
    </row>
    <row r="14" spans="1:5" ht="24" customHeight="1" x14ac:dyDescent="0.25">
      <c r="A14" s="200" t="s">
        <v>120</v>
      </c>
      <c r="B14" s="200" t="s">
        <v>393</v>
      </c>
      <c r="C14" s="128" t="s">
        <v>521</v>
      </c>
      <c r="D14" s="128" t="s">
        <v>91</v>
      </c>
      <c r="E14" s="201" t="s">
        <v>493</v>
      </c>
    </row>
    <row r="15" spans="1:5" ht="24" customHeight="1" x14ac:dyDescent="0.25">
      <c r="A15" s="195" t="s">
        <v>121</v>
      </c>
      <c r="B15" s="195" t="s">
        <v>656</v>
      </c>
      <c r="C15" s="128" t="s">
        <v>624</v>
      </c>
      <c r="D15" s="128" t="s">
        <v>624</v>
      </c>
      <c r="E15" s="126"/>
    </row>
    <row r="16" spans="1:5" ht="24" customHeight="1" x14ac:dyDescent="0.25">
      <c r="A16" s="243" t="s">
        <v>124</v>
      </c>
      <c r="B16" s="195" t="s">
        <v>404</v>
      </c>
      <c r="C16" s="128" t="s">
        <v>453</v>
      </c>
      <c r="D16" s="128" t="s">
        <v>221</v>
      </c>
      <c r="E16" s="244" t="s">
        <v>454</v>
      </c>
    </row>
    <row r="17" spans="1:5" ht="24" customHeight="1" x14ac:dyDescent="0.25">
      <c r="A17" s="243"/>
      <c r="B17" s="195" t="s">
        <v>399</v>
      </c>
      <c r="C17" s="128" t="s">
        <v>357</v>
      </c>
      <c r="D17" s="128" t="s">
        <v>527</v>
      </c>
      <c r="E17" s="245"/>
    </row>
    <row r="18" spans="1:5" ht="24" customHeight="1" x14ac:dyDescent="0.25">
      <c r="A18" s="243"/>
      <c r="B18" s="195" t="s">
        <v>455</v>
      </c>
      <c r="C18" s="128" t="s">
        <v>116</v>
      </c>
      <c r="D18" s="128" t="s">
        <v>528</v>
      </c>
      <c r="E18" s="245"/>
    </row>
    <row r="19" spans="1:5" ht="43.5" customHeight="1" x14ac:dyDescent="0.25">
      <c r="A19" s="195" t="s">
        <v>125</v>
      </c>
      <c r="B19" s="195" t="s">
        <v>409</v>
      </c>
      <c r="C19" s="128" t="s">
        <v>222</v>
      </c>
      <c r="D19" s="128" t="s">
        <v>86</v>
      </c>
      <c r="E19" s="126" t="s">
        <v>493</v>
      </c>
    </row>
    <row r="20" spans="1:5" ht="43.5" customHeight="1" x14ac:dyDescent="0.25">
      <c r="A20" s="195" t="s">
        <v>127</v>
      </c>
      <c r="B20" s="195" t="s">
        <v>411</v>
      </c>
      <c r="C20" s="128" t="s">
        <v>363</v>
      </c>
      <c r="D20" s="128" t="s">
        <v>119</v>
      </c>
      <c r="E20" s="196" t="s">
        <v>627</v>
      </c>
    </row>
    <row r="21" spans="1:5" ht="43.5" customHeight="1" x14ac:dyDescent="0.25">
      <c r="A21" s="195" t="s">
        <v>129</v>
      </c>
      <c r="B21" s="195" t="s">
        <v>607</v>
      </c>
      <c r="C21" s="128" t="s">
        <v>363</v>
      </c>
      <c r="D21" s="128" t="s">
        <v>119</v>
      </c>
      <c r="E21" s="196" t="s">
        <v>627</v>
      </c>
    </row>
    <row r="22" spans="1:5" ht="43.5" customHeight="1" x14ac:dyDescent="0.25">
      <c r="A22" s="195" t="s">
        <v>130</v>
      </c>
      <c r="B22" s="195" t="s">
        <v>396</v>
      </c>
      <c r="C22" s="128" t="s">
        <v>93</v>
      </c>
      <c r="D22" s="128" t="s">
        <v>91</v>
      </c>
      <c r="E22" s="126"/>
    </row>
    <row r="23" spans="1:5" ht="24" customHeight="1" x14ac:dyDescent="0.25">
      <c r="A23" s="243" t="s">
        <v>131</v>
      </c>
      <c r="B23" s="195" t="s">
        <v>649</v>
      </c>
      <c r="C23" s="128" t="s">
        <v>363</v>
      </c>
      <c r="D23" s="128" t="s">
        <v>109</v>
      </c>
      <c r="E23" s="244" t="s">
        <v>443</v>
      </c>
    </row>
    <row r="24" spans="1:5" ht="24" customHeight="1" x14ac:dyDescent="0.25">
      <c r="A24" s="243"/>
      <c r="B24" s="195" t="s">
        <v>647</v>
      </c>
      <c r="C24" s="128" t="s">
        <v>529</v>
      </c>
      <c r="D24" s="128" t="s">
        <v>453</v>
      </c>
      <c r="E24" s="245"/>
    </row>
    <row r="25" spans="1:5" ht="24" customHeight="1" x14ac:dyDescent="0.25">
      <c r="A25" s="195" t="s">
        <v>132</v>
      </c>
      <c r="B25" s="195" t="s">
        <v>648</v>
      </c>
      <c r="C25" s="128" t="s">
        <v>94</v>
      </c>
      <c r="D25" s="128" t="s">
        <v>77</v>
      </c>
      <c r="E25" s="126"/>
    </row>
    <row r="26" spans="1:5" ht="43.5" customHeight="1" x14ac:dyDescent="0.25">
      <c r="A26" s="195" t="s">
        <v>133</v>
      </c>
      <c r="B26" s="195" t="s">
        <v>410</v>
      </c>
      <c r="C26" s="128" t="s">
        <v>85</v>
      </c>
      <c r="D26" s="128" t="s">
        <v>220</v>
      </c>
      <c r="E26" s="126" t="s">
        <v>444</v>
      </c>
    </row>
  </sheetData>
  <mergeCells count="11">
    <mergeCell ref="A1:E1"/>
    <mergeCell ref="A2:E2"/>
    <mergeCell ref="A5:E5"/>
    <mergeCell ref="A6:E6"/>
    <mergeCell ref="A23:A24"/>
    <mergeCell ref="A16:A18"/>
    <mergeCell ref="E16:E18"/>
    <mergeCell ref="E23:E24"/>
    <mergeCell ref="A8:E8"/>
    <mergeCell ref="A7:E7"/>
    <mergeCell ref="A4:E4"/>
  </mergeCells>
  <pageMargins left="0.70866141732283461" right="0.70866141732283461" top="0.55118110236220474" bottom="0.55118110236220474" header="0.31496062992125984" footer="0.31496062992125984"/>
  <pageSetup paperSize="9" scale="6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5"/>
  <sheetViews>
    <sheetView workbookViewId="0">
      <selection activeCell="J40" sqref="J40"/>
    </sheetView>
  </sheetViews>
  <sheetFormatPr defaultRowHeight="12.5" x14ac:dyDescent="0.25"/>
  <cols>
    <col min="1" max="1" width="10.54296875" customWidth="1"/>
    <col min="2" max="2" width="11.81640625" customWidth="1"/>
    <col min="3" max="3" width="11.453125" customWidth="1"/>
    <col min="4" max="4" width="13" customWidth="1"/>
    <col min="5" max="5" width="11.81640625" customWidth="1"/>
    <col min="6" max="6" width="11.453125" customWidth="1"/>
    <col min="7" max="7" width="10.81640625" customWidth="1"/>
    <col min="8" max="8" width="11.1796875" customWidth="1"/>
    <col min="9" max="9" width="8.453125" customWidth="1"/>
    <col min="10" max="10" width="14.54296875" customWidth="1"/>
    <col min="11" max="11" width="13" customWidth="1"/>
    <col min="12" max="12" width="8.54296875" customWidth="1"/>
    <col min="13" max="13" width="10.1796875" customWidth="1"/>
    <col min="14" max="14" width="8.54296875" customWidth="1"/>
    <col min="15" max="19" width="8.1796875" customWidth="1"/>
    <col min="20" max="20" width="9.1796875" customWidth="1"/>
  </cols>
  <sheetData>
    <row r="1" spans="1:11" ht="13" x14ac:dyDescent="0.3">
      <c r="A1" s="13" t="s">
        <v>64</v>
      </c>
      <c r="B1" s="14"/>
      <c r="C1" s="23"/>
      <c r="D1" s="29" t="s">
        <v>22</v>
      </c>
      <c r="E1" s="30" t="s">
        <v>23</v>
      </c>
    </row>
    <row r="2" spans="1:11" ht="13" x14ac:dyDescent="0.3">
      <c r="A2" s="15"/>
      <c r="B2" s="16"/>
      <c r="C2" s="23"/>
      <c r="D2" s="31">
        <v>0.8</v>
      </c>
      <c r="E2" s="32">
        <v>1.2</v>
      </c>
    </row>
    <row r="3" spans="1:11" ht="13" x14ac:dyDescent="0.3">
      <c r="A3" s="17" t="s">
        <v>18</v>
      </c>
      <c r="B3" s="38">
        <v>327000</v>
      </c>
      <c r="C3" s="39"/>
      <c r="D3" s="40">
        <f>B3*D$2</f>
        <v>261600</v>
      </c>
      <c r="E3" s="41">
        <f>B3*E$2</f>
        <v>392400</v>
      </c>
    </row>
    <row r="4" spans="1:11" ht="13" x14ac:dyDescent="0.3">
      <c r="A4" s="17" t="s">
        <v>19</v>
      </c>
      <c r="B4" s="38">
        <v>450750</v>
      </c>
      <c r="C4" s="39"/>
      <c r="D4" s="40">
        <f>B4*D$2</f>
        <v>360600</v>
      </c>
      <c r="E4" s="41">
        <f>B4*E$2</f>
        <v>540900</v>
      </c>
    </row>
    <row r="5" spans="1:11" ht="13" x14ac:dyDescent="0.3">
      <c r="A5" s="17" t="s">
        <v>20</v>
      </c>
      <c r="B5" s="38">
        <v>568000</v>
      </c>
      <c r="C5" s="39"/>
      <c r="D5" s="40">
        <f>B5*D$2</f>
        <v>454400</v>
      </c>
      <c r="E5" s="41">
        <f>B5*E$2</f>
        <v>681600</v>
      </c>
    </row>
    <row r="6" spans="1:11" ht="13" thickBot="1" x14ac:dyDescent="0.3">
      <c r="A6" s="19"/>
      <c r="B6" s="20"/>
      <c r="C6" s="23"/>
      <c r="D6" s="19"/>
      <c r="E6" s="20"/>
    </row>
    <row r="8" spans="1:11" ht="13" thickBot="1" x14ac:dyDescent="0.3"/>
    <row r="9" spans="1:11" ht="24.75" customHeight="1" x14ac:dyDescent="0.3">
      <c r="A9" s="252" t="s">
        <v>65</v>
      </c>
      <c r="B9" s="253"/>
      <c r="C9" s="23"/>
      <c r="E9" s="44"/>
    </row>
    <row r="10" spans="1:11" x14ac:dyDescent="0.25">
      <c r="A10" s="15"/>
      <c r="B10" s="37"/>
      <c r="C10" s="23"/>
    </row>
    <row r="11" spans="1:11" ht="13" x14ac:dyDescent="0.3">
      <c r="A11" s="17" t="s">
        <v>11</v>
      </c>
      <c r="B11" s="42">
        <v>0.124</v>
      </c>
      <c r="C11" s="28"/>
    </row>
    <row r="12" spans="1:11" ht="13" x14ac:dyDescent="0.3">
      <c r="A12" s="17" t="s">
        <v>21</v>
      </c>
      <c r="B12" s="42">
        <v>0.1</v>
      </c>
      <c r="C12" s="28"/>
    </row>
    <row r="13" spans="1:11" ht="13" thickBot="1" x14ac:dyDescent="0.3">
      <c r="A13" s="19"/>
      <c r="B13" s="43"/>
      <c r="C13" s="23"/>
    </row>
    <row r="15" spans="1:11" ht="13" thickBot="1" x14ac:dyDescent="0.3"/>
    <row r="16" spans="1:11" ht="24.75" customHeight="1" x14ac:dyDescent="0.3">
      <c r="A16" s="254" t="s">
        <v>66</v>
      </c>
      <c r="B16" s="255"/>
      <c r="C16" s="29" t="s">
        <v>30</v>
      </c>
      <c r="D16" s="30" t="s">
        <v>31</v>
      </c>
      <c r="E16" s="256" t="s">
        <v>36</v>
      </c>
      <c r="F16" s="257"/>
      <c r="G16" s="254" t="s">
        <v>35</v>
      </c>
      <c r="H16" s="258"/>
      <c r="J16" s="60" t="s">
        <v>50</v>
      </c>
      <c r="K16" s="63" t="s">
        <v>51</v>
      </c>
    </row>
    <row r="17" spans="1:11" x14ac:dyDescent="0.25">
      <c r="A17" s="15"/>
      <c r="B17" s="69"/>
      <c r="C17" s="53"/>
      <c r="D17" s="16"/>
      <c r="E17" s="15"/>
      <c r="F17" s="16"/>
      <c r="G17" s="15"/>
      <c r="H17" s="16"/>
      <c r="J17" s="61"/>
      <c r="K17" s="62"/>
    </row>
    <row r="18" spans="1:11" ht="13" x14ac:dyDescent="0.3">
      <c r="A18" s="17" t="s">
        <v>18</v>
      </c>
      <c r="B18" s="51">
        <v>1</v>
      </c>
      <c r="C18" s="54">
        <v>0.85</v>
      </c>
      <c r="D18" s="38">
        <f>C18*B$3</f>
        <v>277950</v>
      </c>
      <c r="E18" s="49">
        <f>0.9*D18</f>
        <v>250155</v>
      </c>
      <c r="F18" s="38">
        <f>1.1*D18</f>
        <v>305745</v>
      </c>
      <c r="G18" s="49">
        <f>0.96*D18</f>
        <v>266832</v>
      </c>
      <c r="H18" s="38">
        <f>D18</f>
        <v>277950</v>
      </c>
      <c r="J18" s="64">
        <f>(D18*1.15)+0.1*(D18*0.9)</f>
        <v>344658</v>
      </c>
      <c r="K18" s="65">
        <f>1.1*(D18*0.9)</f>
        <v>275170.5</v>
      </c>
    </row>
    <row r="19" spans="1:11" ht="13" x14ac:dyDescent="0.3">
      <c r="A19" s="17"/>
      <c r="B19" s="51">
        <v>2</v>
      </c>
      <c r="C19" s="54">
        <v>1</v>
      </c>
      <c r="D19" s="38">
        <f>C19*B$3</f>
        <v>327000</v>
      </c>
      <c r="E19" s="49">
        <f t="shared" ref="E19:E24" si="0">0.9*D19</f>
        <v>294300</v>
      </c>
      <c r="F19" s="38">
        <f t="shared" ref="F19:F24" si="1">1.1*D19</f>
        <v>359700</v>
      </c>
      <c r="G19" s="49">
        <f t="shared" ref="G19:G24" si="2">0.96*D19</f>
        <v>313920</v>
      </c>
      <c r="H19" s="38">
        <f t="shared" ref="H19:H24" si="3">D19</f>
        <v>327000</v>
      </c>
      <c r="J19" s="64">
        <f t="shared" ref="J19:J24" si="4">(D19*1.15)+0.1*(D19*0.9)</f>
        <v>405480</v>
      </c>
      <c r="K19" s="65">
        <f t="shared" ref="K19:K24" si="5">1.1*(D19*0.9)</f>
        <v>323730</v>
      </c>
    </row>
    <row r="20" spans="1:11" ht="13" x14ac:dyDescent="0.3">
      <c r="A20" s="17"/>
      <c r="B20" s="51">
        <v>3</v>
      </c>
      <c r="C20" s="54">
        <v>1.1000000000000001</v>
      </c>
      <c r="D20" s="38">
        <f>C20*B$3</f>
        <v>359700</v>
      </c>
      <c r="E20" s="49">
        <f t="shared" si="0"/>
        <v>323730</v>
      </c>
      <c r="F20" s="38">
        <f t="shared" si="1"/>
        <v>395670.00000000006</v>
      </c>
      <c r="G20" s="49">
        <f t="shared" si="2"/>
        <v>345312</v>
      </c>
      <c r="H20" s="38">
        <f t="shared" si="3"/>
        <v>359700</v>
      </c>
      <c r="J20" s="64">
        <f t="shared" si="4"/>
        <v>446027.99999999994</v>
      </c>
      <c r="K20" s="65">
        <f t="shared" si="5"/>
        <v>356103</v>
      </c>
    </row>
    <row r="21" spans="1:11" ht="13" x14ac:dyDescent="0.3">
      <c r="A21" s="17" t="s">
        <v>19</v>
      </c>
      <c r="B21" s="51">
        <v>1</v>
      </c>
      <c r="C21" s="54">
        <v>0.85</v>
      </c>
      <c r="D21" s="38">
        <f>C21*B$4</f>
        <v>383137.5</v>
      </c>
      <c r="E21" s="49">
        <f t="shared" si="0"/>
        <v>344823.75</v>
      </c>
      <c r="F21" s="38">
        <f t="shared" si="1"/>
        <v>421451.25000000006</v>
      </c>
      <c r="G21" s="49">
        <f t="shared" si="2"/>
        <v>367812</v>
      </c>
      <c r="H21" s="38">
        <f t="shared" si="3"/>
        <v>383137.5</v>
      </c>
      <c r="J21" s="64">
        <f t="shared" si="4"/>
        <v>475090.49999999994</v>
      </c>
      <c r="K21" s="65">
        <f t="shared" si="5"/>
        <v>379306.12500000006</v>
      </c>
    </row>
    <row r="22" spans="1:11" ht="13" x14ac:dyDescent="0.3">
      <c r="A22" s="17"/>
      <c r="B22" s="51">
        <v>2</v>
      </c>
      <c r="C22" s="54">
        <v>0.9</v>
      </c>
      <c r="D22" s="38">
        <f>C22*B$4</f>
        <v>405675</v>
      </c>
      <c r="E22" s="49">
        <f t="shared" si="0"/>
        <v>365107.5</v>
      </c>
      <c r="F22" s="38">
        <f t="shared" si="1"/>
        <v>446242.50000000006</v>
      </c>
      <c r="G22" s="49">
        <f t="shared" si="2"/>
        <v>389448</v>
      </c>
      <c r="H22" s="38">
        <f t="shared" si="3"/>
        <v>405675</v>
      </c>
      <c r="J22" s="64">
        <f t="shared" si="4"/>
        <v>503036.99999999994</v>
      </c>
      <c r="K22" s="65">
        <f t="shared" si="5"/>
        <v>401618.25000000006</v>
      </c>
    </row>
    <row r="23" spans="1:11" ht="13" x14ac:dyDescent="0.3">
      <c r="A23" s="17"/>
      <c r="B23" s="51">
        <v>3</v>
      </c>
      <c r="C23" s="54">
        <v>1</v>
      </c>
      <c r="D23" s="38">
        <f>C23*B$4</f>
        <v>450750</v>
      </c>
      <c r="E23" s="49">
        <f t="shared" si="0"/>
        <v>405675</v>
      </c>
      <c r="F23" s="38">
        <f t="shared" si="1"/>
        <v>495825.00000000006</v>
      </c>
      <c r="G23" s="49">
        <f t="shared" si="2"/>
        <v>432720</v>
      </c>
      <c r="H23" s="38">
        <f t="shared" si="3"/>
        <v>450750</v>
      </c>
      <c r="J23" s="64">
        <f t="shared" si="4"/>
        <v>558930</v>
      </c>
      <c r="K23" s="65">
        <f t="shared" si="5"/>
        <v>446242.50000000006</v>
      </c>
    </row>
    <row r="24" spans="1:11" ht="13" x14ac:dyDescent="0.3">
      <c r="A24" s="17" t="s">
        <v>20</v>
      </c>
      <c r="B24" s="51">
        <v>2</v>
      </c>
      <c r="C24" s="54">
        <v>0.92</v>
      </c>
      <c r="D24" s="38">
        <f>C24*B$5</f>
        <v>522560</v>
      </c>
      <c r="E24" s="49">
        <f t="shared" si="0"/>
        <v>470304</v>
      </c>
      <c r="F24" s="38">
        <f t="shared" si="1"/>
        <v>574816</v>
      </c>
      <c r="G24" s="49">
        <f t="shared" si="2"/>
        <v>501657.59999999998</v>
      </c>
      <c r="H24" s="38">
        <f t="shared" si="3"/>
        <v>522560</v>
      </c>
      <c r="J24" s="64">
        <f t="shared" si="4"/>
        <v>647974.40000000002</v>
      </c>
      <c r="K24" s="65">
        <f t="shared" si="5"/>
        <v>517334.4</v>
      </c>
    </row>
    <row r="25" spans="1:11" ht="13" thickBot="1" x14ac:dyDescent="0.3">
      <c r="A25" s="19"/>
      <c r="B25" s="52"/>
      <c r="C25" s="55"/>
      <c r="D25" s="43"/>
      <c r="E25" s="19"/>
      <c r="F25" s="20"/>
      <c r="G25" s="19"/>
      <c r="H25" s="20"/>
      <c r="J25" s="66"/>
      <c r="K25" s="48"/>
    </row>
  </sheetData>
  <mergeCells count="4">
    <mergeCell ref="A9:B9"/>
    <mergeCell ref="A16:B16"/>
    <mergeCell ref="E16:F16"/>
    <mergeCell ref="G16:H16"/>
  </mergeCells>
  <pageMargins left="0.70866141732283472" right="0.70866141732283472" top="1.1417322834645669" bottom="0.74803149606299213" header="0.51181102362204722" footer="0.31496062992125984"/>
  <pageSetup paperSize="9" orientation="landscape" r:id="rId1"/>
  <headerFooter>
    <oddHeader>&amp;L&amp;"Arial,Bold"&amp;12 2016/17 PARAMETERS</oddHeader>
    <oddFooter>&amp;R&amp;D</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1:Q16"/>
  <sheetViews>
    <sheetView workbookViewId="0">
      <pane xSplit="5025" ySplit="1020" activePane="bottomRight"/>
      <selection sqref="A1:XFD1048576"/>
      <selection pane="topRight" activeCell="M1" sqref="M1"/>
      <selection pane="bottomLeft" activeCell="A6" sqref="A6:XFD6"/>
      <selection pane="bottomRight" activeCell="E7" sqref="E7"/>
    </sheetView>
  </sheetViews>
  <sheetFormatPr defaultColWidth="9.1796875" defaultRowHeight="12.5" x14ac:dyDescent="0.25"/>
  <cols>
    <col min="1" max="1" width="8" style="1" customWidth="1"/>
    <col min="2" max="2" width="8.54296875" style="1" customWidth="1"/>
    <col min="3" max="3" width="11.81640625" style="67" customWidth="1"/>
    <col min="4" max="4" width="15.81640625" style="67" customWidth="1"/>
    <col min="5" max="5" width="25.453125" style="67" customWidth="1"/>
    <col min="6" max="6" width="12.1796875" style="1" customWidth="1"/>
    <col min="7" max="7" width="11" style="1" customWidth="1"/>
    <col min="8" max="8" width="13.1796875" style="1" hidden="1" customWidth="1"/>
    <col min="9" max="9" width="10.81640625" style="1" customWidth="1"/>
    <col min="10" max="10" width="11.54296875" style="46" hidden="1" customWidth="1"/>
    <col min="11" max="11" width="10.453125" style="1" customWidth="1"/>
    <col min="12" max="12" width="11.453125" style="1" customWidth="1"/>
    <col min="13" max="13" width="10.81640625" style="1" customWidth="1"/>
    <col min="14" max="14" width="12.54296875" style="1" customWidth="1"/>
    <col min="15" max="15" width="13.1796875" style="1" customWidth="1"/>
    <col min="16" max="16" width="11.453125" style="1" customWidth="1"/>
    <col min="17" max="17" width="11.81640625" style="1" customWidth="1"/>
    <col min="18" max="16384" width="9.1796875" style="1"/>
  </cols>
  <sheetData>
    <row r="1" spans="1:17" ht="39" x14ac:dyDescent="0.25">
      <c r="A1" s="9" t="s">
        <v>17</v>
      </c>
      <c r="B1" s="9" t="s">
        <v>5</v>
      </c>
      <c r="C1" s="9" t="s">
        <v>0</v>
      </c>
      <c r="D1" s="9" t="s">
        <v>16</v>
      </c>
      <c r="E1" s="9"/>
      <c r="F1" s="9" t="s">
        <v>33</v>
      </c>
      <c r="G1" s="9" t="s">
        <v>26</v>
      </c>
      <c r="H1" s="9" t="s">
        <v>32</v>
      </c>
      <c r="I1" s="9" t="s">
        <v>57</v>
      </c>
      <c r="J1" s="9" t="s">
        <v>10</v>
      </c>
      <c r="K1" s="9" t="s">
        <v>61</v>
      </c>
      <c r="L1" s="9" t="s">
        <v>56</v>
      </c>
      <c r="M1" s="9" t="s">
        <v>62</v>
      </c>
      <c r="N1" s="9" t="s">
        <v>58</v>
      </c>
      <c r="O1" s="9" t="s">
        <v>59</v>
      </c>
      <c r="P1" s="9" t="s">
        <v>60</v>
      </c>
      <c r="Q1" s="9" t="s">
        <v>34</v>
      </c>
    </row>
    <row r="2" spans="1:17" ht="25" x14ac:dyDescent="0.25">
      <c r="A2" s="24">
        <v>161</v>
      </c>
      <c r="B2" s="5" t="s">
        <v>6</v>
      </c>
      <c r="C2" s="8" t="s">
        <v>1</v>
      </c>
      <c r="D2" s="8" t="s">
        <v>12</v>
      </c>
      <c r="E2" s="8" t="s">
        <v>52</v>
      </c>
      <c r="F2" s="25" t="e">
        <f>#REF!</f>
        <v>#REF!</v>
      </c>
      <c r="G2" s="4" t="e">
        <f>ROUND(F2*0.9,0)</f>
        <v>#REF!</v>
      </c>
      <c r="H2" s="4" t="e">
        <f>G2</f>
        <v>#REF!</v>
      </c>
      <c r="I2" s="4" t="e">
        <f>ROUND(F2*0.1,0)</f>
        <v>#REF!</v>
      </c>
      <c r="J2" s="6" t="s">
        <v>11</v>
      </c>
      <c r="K2" s="7">
        <f>IF(J2="GSF",'2016-17 Parameters'!B$11,'2016-17 Parameters'!B$12)</f>
        <v>0.115</v>
      </c>
      <c r="L2" s="4" t="e">
        <f>ROUND(H2*K2,0)</f>
        <v>#REF!</v>
      </c>
      <c r="M2" s="4" t="e">
        <f>ROUND((+H2+I2+L2)*0.008,0)</f>
        <v>#REF!</v>
      </c>
      <c r="N2" s="4" t="e">
        <f>ROUND(F2*0.15,0)</f>
        <v>#REF!</v>
      </c>
      <c r="O2" s="4" t="e">
        <f>ROUND(F2+L2+M2+N2,0)</f>
        <v>#REF!</v>
      </c>
      <c r="P2" s="35">
        <v>383137.5</v>
      </c>
      <c r="Q2" s="26" t="e">
        <f>F2/P2</f>
        <v>#REF!</v>
      </c>
    </row>
    <row r="3" spans="1:17" ht="25" x14ac:dyDescent="0.25">
      <c r="A3" s="24">
        <v>161</v>
      </c>
      <c r="B3" s="5" t="s">
        <v>6</v>
      </c>
      <c r="C3" s="8" t="s">
        <v>1</v>
      </c>
      <c r="D3" s="8" t="s">
        <v>12</v>
      </c>
      <c r="E3" s="8" t="s">
        <v>53</v>
      </c>
      <c r="F3" s="25">
        <v>360626</v>
      </c>
      <c r="G3" s="4">
        <f>ROUND(F3*0.9,0)</f>
        <v>324563</v>
      </c>
      <c r="H3" s="4">
        <f>G3</f>
        <v>324563</v>
      </c>
      <c r="I3" s="4">
        <f>ROUND(F3*0.1,0)</f>
        <v>36063</v>
      </c>
      <c r="J3" s="6" t="s">
        <v>11</v>
      </c>
      <c r="K3" s="7">
        <v>0.124</v>
      </c>
      <c r="L3" s="4">
        <f>ROUND(H3*K3,0)</f>
        <v>40246</v>
      </c>
      <c r="M3" s="4">
        <f>ROUND((+H3+I3+L3)*0.008,0)</f>
        <v>3207</v>
      </c>
      <c r="N3" s="4">
        <f>ROUND(F3*0.15,0)</f>
        <v>54094</v>
      </c>
      <c r="O3" s="4">
        <f>ROUND(F3+L3+M3+N3,0)</f>
        <v>458173</v>
      </c>
      <c r="P3" s="35">
        <v>383137.5</v>
      </c>
      <c r="Q3" s="26">
        <f>F3/P3</f>
        <v>0.94124433134318619</v>
      </c>
    </row>
    <row r="4" spans="1:17" ht="13" x14ac:dyDescent="0.3">
      <c r="A4" s="24"/>
      <c r="B4" s="5"/>
      <c r="C4" s="8"/>
      <c r="D4" s="8"/>
      <c r="E4" s="8"/>
      <c r="F4" s="25"/>
      <c r="G4" s="4"/>
      <c r="H4" s="4"/>
      <c r="I4" s="4"/>
      <c r="J4" s="6"/>
      <c r="K4" s="45" t="s">
        <v>55</v>
      </c>
      <c r="L4" s="12" t="e">
        <f>L3-L2</f>
        <v>#REF!</v>
      </c>
      <c r="M4" s="12" t="e">
        <f>M3-M2</f>
        <v>#REF!</v>
      </c>
      <c r="N4" s="4"/>
      <c r="O4" s="12" t="e">
        <f>O3-O2</f>
        <v>#REF!</v>
      </c>
      <c r="P4" s="68" t="e">
        <f>O4/O2</f>
        <v>#REF!</v>
      </c>
      <c r="Q4" s="26"/>
    </row>
    <row r="5" spans="1:17" x14ac:dyDescent="0.25">
      <c r="A5" s="24"/>
      <c r="B5" s="5"/>
      <c r="C5" s="8"/>
      <c r="D5" s="8"/>
      <c r="E5" s="8"/>
      <c r="F5" s="25"/>
      <c r="G5" s="4"/>
      <c r="H5" s="4"/>
      <c r="I5" s="4"/>
      <c r="J5" s="6"/>
      <c r="K5" s="7"/>
      <c r="L5" s="4"/>
      <c r="M5" s="4"/>
      <c r="N5" s="4"/>
      <c r="O5" s="4"/>
      <c r="P5" s="35"/>
      <c r="Q5" s="26"/>
    </row>
    <row r="6" spans="1:17" ht="25" x14ac:dyDescent="0.25">
      <c r="A6" s="24">
        <v>158</v>
      </c>
      <c r="B6" s="5" t="s">
        <v>8</v>
      </c>
      <c r="C6" s="8" t="s">
        <v>3</v>
      </c>
      <c r="D6" s="8" t="s">
        <v>13</v>
      </c>
      <c r="E6" s="11" t="s">
        <v>54</v>
      </c>
      <c r="F6" s="36" t="e">
        <f>#REF!</f>
        <v>#REF!</v>
      </c>
      <c r="G6" s="4" t="e">
        <f>ROUND(F6*0.9,0)</f>
        <v>#REF!</v>
      </c>
      <c r="H6" s="4" t="e">
        <f>G6</f>
        <v>#REF!</v>
      </c>
      <c r="I6" s="4" t="e">
        <f>ROUND(F6*0.1,0)</f>
        <v>#REF!</v>
      </c>
      <c r="J6" s="6" t="s">
        <v>11</v>
      </c>
      <c r="K6" s="7">
        <f>IF(J6="GSF",'2016-17 Parameters'!B$11,'2016-17 Parameters'!B$12)</f>
        <v>0.115</v>
      </c>
      <c r="L6" s="4" t="e">
        <f>ROUND(H6*K6,0)</f>
        <v>#REF!</v>
      </c>
      <c r="M6" s="4"/>
      <c r="N6" s="4" t="e">
        <f>ROUND(F6*0.15,0)</f>
        <v>#REF!</v>
      </c>
      <c r="O6" s="4" t="e">
        <f>ROUND(F6+L6+M6+N6,0)</f>
        <v>#REF!</v>
      </c>
      <c r="P6" s="35">
        <v>383137.5</v>
      </c>
      <c r="Q6" s="26" t="e">
        <f>F6/P6</f>
        <v>#REF!</v>
      </c>
    </row>
    <row r="7" spans="1:17" ht="25" x14ac:dyDescent="0.25">
      <c r="A7" s="24">
        <v>158</v>
      </c>
      <c r="B7" s="5" t="s">
        <v>8</v>
      </c>
      <c r="C7" s="8" t="s">
        <v>3</v>
      </c>
      <c r="D7" s="8" t="s">
        <v>13</v>
      </c>
      <c r="E7" s="11" t="s">
        <v>63</v>
      </c>
      <c r="F7" s="36">
        <v>398617</v>
      </c>
      <c r="G7" s="4">
        <f>ROUND(F7*0.9,0)</f>
        <v>358755</v>
      </c>
      <c r="H7" s="4">
        <f>G7</f>
        <v>358755</v>
      </c>
      <c r="I7" s="4">
        <f>ROUND(F7*0.1,0)</f>
        <v>39862</v>
      </c>
      <c r="J7" s="6" t="s">
        <v>11</v>
      </c>
      <c r="K7" s="7">
        <v>0.124</v>
      </c>
      <c r="L7" s="4">
        <f>ROUND(H7*K7,0)</f>
        <v>44486</v>
      </c>
      <c r="M7" s="4"/>
      <c r="N7" s="4">
        <f>ROUND(F7*0.15,0)</f>
        <v>59793</v>
      </c>
      <c r="O7" s="4">
        <f>ROUND(F7+L7+M7+N7,0)</f>
        <v>502896</v>
      </c>
      <c r="P7" s="35">
        <v>383137.5</v>
      </c>
      <c r="Q7" s="26">
        <f>F7/P7</f>
        <v>1.0404019444716321</v>
      </c>
    </row>
    <row r="8" spans="1:17" ht="13" x14ac:dyDescent="0.3">
      <c r="A8" s="24"/>
      <c r="B8" s="5"/>
      <c r="C8" s="8"/>
      <c r="D8" s="8"/>
      <c r="E8" s="8"/>
      <c r="F8" s="25"/>
      <c r="G8" s="4"/>
      <c r="H8" s="4"/>
      <c r="I8" s="4"/>
      <c r="J8" s="6"/>
      <c r="K8" s="45" t="s">
        <v>55</v>
      </c>
      <c r="L8" s="12" t="e">
        <f>L7-L6</f>
        <v>#REF!</v>
      </c>
      <c r="M8" s="4"/>
      <c r="N8" s="4"/>
      <c r="O8" s="12" t="e">
        <f>O7-O6</f>
        <v>#REF!</v>
      </c>
      <c r="P8" s="68" t="e">
        <f>O8/O6</f>
        <v>#REF!</v>
      </c>
      <c r="Q8" s="26"/>
    </row>
    <row r="9" spans="1:17" x14ac:dyDescent="0.25">
      <c r="A9" s="24"/>
      <c r="B9" s="5"/>
      <c r="C9" s="8"/>
      <c r="D9" s="8"/>
      <c r="E9" s="8"/>
      <c r="F9" s="25"/>
      <c r="G9" s="4"/>
      <c r="H9" s="4"/>
      <c r="I9" s="4"/>
      <c r="J9" s="6"/>
      <c r="K9" s="7"/>
      <c r="L9" s="4"/>
      <c r="M9" s="4"/>
      <c r="N9" s="4"/>
      <c r="O9" s="4"/>
      <c r="P9" s="35"/>
      <c r="Q9" s="26"/>
    </row>
    <row r="10" spans="1:17" ht="25" x14ac:dyDescent="0.25">
      <c r="A10" s="24">
        <v>162</v>
      </c>
      <c r="B10" s="5" t="s">
        <v>7</v>
      </c>
      <c r="C10" s="8" t="s">
        <v>2</v>
      </c>
      <c r="D10" s="8" t="s">
        <v>14</v>
      </c>
      <c r="E10" s="8" t="s">
        <v>52</v>
      </c>
      <c r="F10" s="25" t="e">
        <f>#REF!</f>
        <v>#REF!</v>
      </c>
      <c r="G10" s="4" t="e">
        <f>ROUND(F10*0.9,0)</f>
        <v>#REF!</v>
      </c>
      <c r="H10" s="4" t="e">
        <f>G10</f>
        <v>#REF!</v>
      </c>
      <c r="I10" s="4" t="e">
        <f>ROUND(F10*0.1,0)</f>
        <v>#REF!</v>
      </c>
      <c r="J10" s="6" t="s">
        <v>11</v>
      </c>
      <c r="K10" s="7">
        <f>IF(J10="GSF",'2016-17 Parameters'!B$11,'2016-17 Parameters'!B$12)</f>
        <v>0.115</v>
      </c>
      <c r="L10" s="4" t="e">
        <f>ROUND(H10*K10,0)</f>
        <v>#REF!</v>
      </c>
      <c r="M10" s="4"/>
      <c r="N10" s="4" t="e">
        <f>ROUND(F10*0.15,0)</f>
        <v>#REF!</v>
      </c>
      <c r="O10" s="4" t="e">
        <f>ROUND(F10+L10+M10+N10,0)</f>
        <v>#REF!</v>
      </c>
      <c r="P10" s="35">
        <v>405675</v>
      </c>
      <c r="Q10" s="26" t="e">
        <f>F10/P10</f>
        <v>#REF!</v>
      </c>
    </row>
    <row r="11" spans="1:17" ht="25" x14ac:dyDescent="0.25">
      <c r="A11" s="24">
        <v>162</v>
      </c>
      <c r="B11" s="5" t="s">
        <v>7</v>
      </c>
      <c r="C11" s="8" t="s">
        <v>2</v>
      </c>
      <c r="D11" s="8" t="s">
        <v>14</v>
      </c>
      <c r="E11" s="8" t="s">
        <v>53</v>
      </c>
      <c r="F11" s="25">
        <v>397047</v>
      </c>
      <c r="G11" s="4">
        <f>ROUND(F11*0.9,0)</f>
        <v>357342</v>
      </c>
      <c r="H11" s="4">
        <f>G11</f>
        <v>357342</v>
      </c>
      <c r="I11" s="4">
        <f>ROUND(F11*0.1,0)</f>
        <v>39705</v>
      </c>
      <c r="J11" s="6" t="s">
        <v>11</v>
      </c>
      <c r="K11" s="7">
        <v>0.124</v>
      </c>
      <c r="L11" s="4">
        <f>ROUND(H11*K11,0)</f>
        <v>44310</v>
      </c>
      <c r="M11" s="4"/>
      <c r="N11" s="4">
        <f>ROUND(F11*0.15,0)</f>
        <v>59557</v>
      </c>
      <c r="O11" s="4">
        <f>ROUND(F11+L11+M11+N11,0)</f>
        <v>500914</v>
      </c>
      <c r="P11" s="35">
        <v>405675</v>
      </c>
      <c r="Q11" s="26">
        <f>F11/P11</f>
        <v>0.97873174339064517</v>
      </c>
    </row>
    <row r="12" spans="1:17" ht="13" x14ac:dyDescent="0.3">
      <c r="A12" s="24"/>
      <c r="B12" s="5"/>
      <c r="C12" s="8"/>
      <c r="D12" s="8"/>
      <c r="E12" s="8"/>
      <c r="F12" s="25"/>
      <c r="G12" s="4"/>
      <c r="H12" s="4"/>
      <c r="I12" s="4"/>
      <c r="J12" s="6"/>
      <c r="K12" s="45" t="s">
        <v>55</v>
      </c>
      <c r="L12" s="12" t="e">
        <f>L11-L10</f>
        <v>#REF!</v>
      </c>
      <c r="M12" s="4"/>
      <c r="N12" s="4"/>
      <c r="O12" s="12" t="e">
        <f>O11-O10</f>
        <v>#REF!</v>
      </c>
      <c r="P12" s="68" t="e">
        <f>O12/O10</f>
        <v>#REF!</v>
      </c>
      <c r="Q12" s="26"/>
    </row>
    <row r="13" spans="1:17" x14ac:dyDescent="0.25">
      <c r="A13" s="24"/>
      <c r="B13" s="5"/>
      <c r="C13" s="8"/>
      <c r="D13" s="8"/>
      <c r="E13" s="8"/>
      <c r="F13" s="25"/>
      <c r="G13" s="4"/>
      <c r="H13" s="4"/>
      <c r="I13" s="4"/>
      <c r="J13" s="6"/>
      <c r="K13" s="7"/>
      <c r="L13" s="4"/>
      <c r="M13" s="4"/>
      <c r="N13" s="4"/>
      <c r="O13" s="4"/>
      <c r="P13" s="35"/>
      <c r="Q13" s="26"/>
    </row>
    <row r="14" spans="1:17" ht="25" x14ac:dyDescent="0.25">
      <c r="A14" s="24">
        <v>145</v>
      </c>
      <c r="B14" s="5" t="s">
        <v>9</v>
      </c>
      <c r="C14" s="8" t="s">
        <v>4</v>
      </c>
      <c r="D14" s="8" t="s">
        <v>15</v>
      </c>
      <c r="E14" s="8" t="s">
        <v>52</v>
      </c>
      <c r="F14" s="25" t="e">
        <f>#REF!</f>
        <v>#REF!</v>
      </c>
      <c r="G14" s="4" t="e">
        <f>ROUNDDOWN(F14*0.9,0)</f>
        <v>#REF!</v>
      </c>
      <c r="H14" s="4" t="e">
        <f>G14</f>
        <v>#REF!</v>
      </c>
      <c r="I14" s="4" t="e">
        <f>ROUND(F14*0.1,0)</f>
        <v>#REF!</v>
      </c>
      <c r="J14" s="6" t="s">
        <v>11</v>
      </c>
      <c r="K14" s="7">
        <f>IF(J14="GSF",'2016-17 Parameters'!B$11,'2016-17 Parameters'!B$12)</f>
        <v>0.115</v>
      </c>
      <c r="L14" s="4" t="e">
        <f>ROUND(H14*K14,0)</f>
        <v>#REF!</v>
      </c>
      <c r="M14" s="4"/>
      <c r="N14" s="4" t="e">
        <f>ROUND(F14*0.15,0)</f>
        <v>#REF!</v>
      </c>
      <c r="O14" s="4" t="e">
        <f>ROUND(F14+L14+M14+N14,0)</f>
        <v>#REF!</v>
      </c>
      <c r="P14" s="35">
        <v>522560</v>
      </c>
      <c r="Q14" s="26" t="e">
        <f>F14/P14</f>
        <v>#REF!</v>
      </c>
    </row>
    <row r="15" spans="1:17" ht="25" x14ac:dyDescent="0.25">
      <c r="A15" s="24">
        <v>145</v>
      </c>
      <c r="B15" s="5" t="s">
        <v>9</v>
      </c>
      <c r="C15" s="8" t="s">
        <v>4</v>
      </c>
      <c r="D15" s="8" t="s">
        <v>15</v>
      </c>
      <c r="E15" s="8" t="s">
        <v>53</v>
      </c>
      <c r="F15" s="25">
        <v>560045</v>
      </c>
      <c r="G15" s="4">
        <f>ROUNDDOWN(F15*0.9,0)</f>
        <v>504040</v>
      </c>
      <c r="H15" s="4">
        <f>G15</f>
        <v>504040</v>
      </c>
      <c r="I15" s="4">
        <f>ROUND(F15*0.1,0)</f>
        <v>56005</v>
      </c>
      <c r="J15" s="6" t="s">
        <v>11</v>
      </c>
      <c r="K15" s="7">
        <v>0.124</v>
      </c>
      <c r="L15" s="4">
        <f>ROUND(H15*K15,0)</f>
        <v>62501</v>
      </c>
      <c r="M15" s="4"/>
      <c r="N15" s="4">
        <f>ROUND(F15*0.15,0)</f>
        <v>84007</v>
      </c>
      <c r="O15" s="4">
        <f>ROUND(F15+L15+M15+N15,0)</f>
        <v>706553</v>
      </c>
      <c r="P15" s="35">
        <v>522560</v>
      </c>
      <c r="Q15" s="26">
        <f>F15/P15</f>
        <v>1.0717333894672383</v>
      </c>
    </row>
    <row r="16" spans="1:17" ht="13" x14ac:dyDescent="0.3">
      <c r="A16" s="24"/>
      <c r="B16" s="5"/>
      <c r="C16" s="8"/>
      <c r="D16" s="8"/>
      <c r="E16" s="8"/>
      <c r="F16" s="25"/>
      <c r="G16" s="4"/>
      <c r="H16" s="4"/>
      <c r="I16" s="4"/>
      <c r="J16" s="6"/>
      <c r="K16" s="45" t="s">
        <v>55</v>
      </c>
      <c r="L16" s="12" t="e">
        <f>L15-L14</f>
        <v>#REF!</v>
      </c>
      <c r="M16" s="4"/>
      <c r="N16" s="4"/>
      <c r="O16" s="12" t="e">
        <f>O15-O14</f>
        <v>#REF!</v>
      </c>
      <c r="P16" s="68" t="e">
        <f>O16/O14</f>
        <v>#REF!</v>
      </c>
      <c r="Q16" s="26"/>
    </row>
  </sheetData>
  <autoFilter ref="A1:Q14" xr:uid="{00000000-0009-0000-0000-000008000000}"/>
  <conditionalFormatting sqref="Q2 Q5:Q6 Q9:Q10 Q13:Q14">
    <cfRule type="cellIs" dxfId="5" priority="18" operator="lessThan">
      <formula>0</formula>
    </cfRule>
  </conditionalFormatting>
  <conditionalFormatting sqref="Q3:Q4">
    <cfRule type="cellIs" dxfId="4" priority="5" operator="lessThan">
      <formula>0</formula>
    </cfRule>
  </conditionalFormatting>
  <conditionalFormatting sqref="Q7:Q8">
    <cfRule type="cellIs" dxfId="3" priority="4" operator="lessThan">
      <formula>0</formula>
    </cfRule>
  </conditionalFormatting>
  <conditionalFormatting sqref="Q11:Q12">
    <cfRule type="cellIs" dxfId="2" priority="3" operator="lessThan">
      <formula>0</formula>
    </cfRule>
  </conditionalFormatting>
  <conditionalFormatting sqref="Q15">
    <cfRule type="cellIs" dxfId="1" priority="2" operator="lessThan">
      <formula>0</formula>
    </cfRule>
  </conditionalFormatting>
  <conditionalFormatting sqref="Q16">
    <cfRule type="cellIs" dxfId="0" priority="1" operator="lessThan">
      <formula>0</formula>
    </cfRule>
  </conditionalFormatting>
  <pageMargins left="1.1023622047244095" right="0.70866141732283472" top="0.94488188976377963" bottom="0.74803149606299213" header="0.51181102362204722" footer="0.31496062992125984"/>
  <pageSetup paperSize="9" scale="68" orientation="landscape" r:id="rId1"/>
  <headerFooter>
    <oddHeader>&amp;L&amp;"Arial,Bold"&amp;14GSF EMPLOYER CONTRIBUTION RATE CHANGE - 1 JULY 2017</oddHeader>
    <oddFooter>&amp;R&amp;D</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6"/>
  <sheetViews>
    <sheetView workbookViewId="0">
      <selection activeCell="R23" sqref="R23"/>
    </sheetView>
  </sheetViews>
  <sheetFormatPr defaultRowHeight="12.5" x14ac:dyDescent="0.25"/>
  <cols>
    <col min="1" max="1" width="10.54296875" customWidth="1"/>
    <col min="2" max="2" width="11.81640625" customWidth="1"/>
    <col min="3" max="3" width="11.453125" customWidth="1"/>
    <col min="4" max="4" width="13" customWidth="1"/>
    <col min="5" max="5" width="11.81640625" customWidth="1"/>
    <col min="6" max="6" width="11.453125" customWidth="1"/>
    <col min="7" max="7" width="10.81640625" customWidth="1"/>
    <col min="8" max="8" width="11.1796875" customWidth="1"/>
    <col min="9" max="9" width="8.453125" customWidth="1"/>
    <col min="10" max="10" width="14.54296875" customWidth="1"/>
    <col min="11" max="11" width="13" customWidth="1"/>
    <col min="12" max="12" width="8.54296875" customWidth="1"/>
    <col min="13" max="13" width="10.1796875" customWidth="1"/>
    <col min="14" max="14" width="8.54296875" customWidth="1"/>
    <col min="15" max="19" width="8.1796875" customWidth="1"/>
    <col min="20" max="20" width="9.1796875" customWidth="1"/>
  </cols>
  <sheetData>
    <row r="1" spans="1:11" ht="13" x14ac:dyDescent="0.3">
      <c r="A1" s="13" t="s">
        <v>27</v>
      </c>
      <c r="B1" s="14"/>
      <c r="C1" s="23"/>
      <c r="D1" s="29" t="s">
        <v>22</v>
      </c>
      <c r="E1" s="30" t="s">
        <v>23</v>
      </c>
    </row>
    <row r="2" spans="1:11" ht="13" x14ac:dyDescent="0.3">
      <c r="A2" s="15"/>
      <c r="B2" s="16"/>
      <c r="C2" s="23"/>
      <c r="D2" s="31">
        <v>0.8</v>
      </c>
      <c r="E2" s="32">
        <v>1.2</v>
      </c>
    </row>
    <row r="3" spans="1:11" ht="13" x14ac:dyDescent="0.3">
      <c r="A3" s="17" t="s">
        <v>18</v>
      </c>
      <c r="B3" s="38">
        <v>327000</v>
      </c>
      <c r="C3" s="39"/>
      <c r="D3" s="40">
        <f>B3*D$2</f>
        <v>261600</v>
      </c>
      <c r="E3" s="41">
        <f>B3*E$2</f>
        <v>392400</v>
      </c>
    </row>
    <row r="4" spans="1:11" ht="13" x14ac:dyDescent="0.3">
      <c r="A4" s="17" t="s">
        <v>19</v>
      </c>
      <c r="B4" s="38">
        <v>450750</v>
      </c>
      <c r="C4" s="39"/>
      <c r="D4" s="40">
        <f>B4*D$2</f>
        <v>360600</v>
      </c>
      <c r="E4" s="41">
        <f>B4*E$2</f>
        <v>540900</v>
      </c>
    </row>
    <row r="5" spans="1:11" ht="13" x14ac:dyDescent="0.3">
      <c r="A5" s="17" t="s">
        <v>20</v>
      </c>
      <c r="B5" s="38">
        <v>568000</v>
      </c>
      <c r="C5" s="39"/>
      <c r="D5" s="40">
        <f>B5*D$2</f>
        <v>454400</v>
      </c>
      <c r="E5" s="41">
        <f>B5*E$2</f>
        <v>681600</v>
      </c>
    </row>
    <row r="6" spans="1:11" ht="13" thickBot="1" x14ac:dyDescent="0.3">
      <c r="A6" s="19"/>
      <c r="B6" s="20"/>
      <c r="C6" s="23"/>
      <c r="D6" s="19"/>
      <c r="E6" s="20"/>
    </row>
    <row r="8" spans="1:11" ht="13" thickBot="1" x14ac:dyDescent="0.3"/>
    <row r="9" spans="1:11" ht="24.75" customHeight="1" x14ac:dyDescent="0.3">
      <c r="A9" s="252" t="s">
        <v>28</v>
      </c>
      <c r="B9" s="253"/>
      <c r="C9" s="23"/>
      <c r="E9" s="44"/>
    </row>
    <row r="10" spans="1:11" x14ac:dyDescent="0.25">
      <c r="A10" s="15"/>
      <c r="B10" s="37"/>
      <c r="C10" s="23"/>
    </row>
    <row r="11" spans="1:11" ht="13" x14ac:dyDescent="0.3">
      <c r="A11" s="17" t="s">
        <v>11</v>
      </c>
      <c r="B11" s="42">
        <v>0.115</v>
      </c>
      <c r="C11" s="28"/>
    </row>
    <row r="12" spans="1:11" ht="13" x14ac:dyDescent="0.3">
      <c r="A12" s="17" t="s">
        <v>21</v>
      </c>
      <c r="B12" s="42">
        <v>0.1</v>
      </c>
      <c r="C12" s="28"/>
    </row>
    <row r="13" spans="1:11" ht="13" thickBot="1" x14ac:dyDescent="0.3">
      <c r="A13" s="19"/>
      <c r="B13" s="43"/>
      <c r="C13" s="23"/>
    </row>
    <row r="15" spans="1:11" ht="13" thickBot="1" x14ac:dyDescent="0.3"/>
    <row r="16" spans="1:11" ht="24.75" customHeight="1" x14ac:dyDescent="0.3">
      <c r="A16" s="254" t="s">
        <v>29</v>
      </c>
      <c r="B16" s="255"/>
      <c r="C16" s="29" t="s">
        <v>30</v>
      </c>
      <c r="D16" s="30" t="s">
        <v>31</v>
      </c>
      <c r="E16" s="256" t="s">
        <v>36</v>
      </c>
      <c r="F16" s="257"/>
      <c r="G16" s="254" t="s">
        <v>35</v>
      </c>
      <c r="H16" s="258"/>
      <c r="J16" s="60" t="s">
        <v>50</v>
      </c>
      <c r="K16" s="63" t="s">
        <v>51</v>
      </c>
    </row>
    <row r="17" spans="1:11" x14ac:dyDescent="0.25">
      <c r="A17" s="15"/>
      <c r="B17" s="50"/>
      <c r="C17" s="53"/>
      <c r="D17" s="16"/>
      <c r="E17" s="15"/>
      <c r="F17" s="16"/>
      <c r="G17" s="15"/>
      <c r="H17" s="16"/>
      <c r="J17" s="61"/>
      <c r="K17" s="62"/>
    </row>
    <row r="18" spans="1:11" ht="13" x14ac:dyDescent="0.3">
      <c r="A18" s="17" t="s">
        <v>18</v>
      </c>
      <c r="B18" s="51">
        <v>1</v>
      </c>
      <c r="C18" s="54">
        <v>0.85</v>
      </c>
      <c r="D18" s="38">
        <f>C18*B$3</f>
        <v>277950</v>
      </c>
      <c r="E18" s="49">
        <f>0.9*D18</f>
        <v>250155</v>
      </c>
      <c r="F18" s="38">
        <f>1.1*D18</f>
        <v>305745</v>
      </c>
      <c r="G18" s="49">
        <f>0.96*D18</f>
        <v>266832</v>
      </c>
      <c r="H18" s="38">
        <f>D18</f>
        <v>277950</v>
      </c>
      <c r="J18" s="64">
        <f>(D18*1.15)+0.1*(D18*0.9)</f>
        <v>344658</v>
      </c>
      <c r="K18" s="65">
        <f>1.1*(D18*0.9)</f>
        <v>275170.5</v>
      </c>
    </row>
    <row r="19" spans="1:11" ht="13" x14ac:dyDescent="0.3">
      <c r="A19" s="17"/>
      <c r="B19" s="51">
        <v>2</v>
      </c>
      <c r="C19" s="54">
        <v>1</v>
      </c>
      <c r="D19" s="38">
        <f>C19*B$3</f>
        <v>327000</v>
      </c>
      <c r="E19" s="49">
        <f t="shared" ref="E19:E24" si="0">0.9*D19</f>
        <v>294300</v>
      </c>
      <c r="F19" s="38">
        <f t="shared" ref="F19:F24" si="1">1.1*D19</f>
        <v>359700</v>
      </c>
      <c r="G19" s="49">
        <f t="shared" ref="G19:G24" si="2">0.96*D19</f>
        <v>313920</v>
      </c>
      <c r="H19" s="38">
        <f t="shared" ref="H19:H24" si="3">D19</f>
        <v>327000</v>
      </c>
      <c r="J19" s="64">
        <f t="shared" ref="J19:J24" si="4">(D19*1.15)+0.1*(D19*0.9)</f>
        <v>405480</v>
      </c>
      <c r="K19" s="65">
        <f t="shared" ref="K19:K24" si="5">1.1*(D19*0.9)</f>
        <v>323730</v>
      </c>
    </row>
    <row r="20" spans="1:11" ht="13" x14ac:dyDescent="0.3">
      <c r="A20" s="17"/>
      <c r="B20" s="51">
        <v>3</v>
      </c>
      <c r="C20" s="54">
        <v>1.1000000000000001</v>
      </c>
      <c r="D20" s="38">
        <f>C20*B$3</f>
        <v>359700</v>
      </c>
      <c r="E20" s="49">
        <f t="shared" si="0"/>
        <v>323730</v>
      </c>
      <c r="F20" s="38">
        <f t="shared" si="1"/>
        <v>395670.00000000006</v>
      </c>
      <c r="G20" s="49">
        <f t="shared" si="2"/>
        <v>345312</v>
      </c>
      <c r="H20" s="38">
        <f t="shared" si="3"/>
        <v>359700</v>
      </c>
      <c r="J20" s="64">
        <f t="shared" si="4"/>
        <v>446027.99999999994</v>
      </c>
      <c r="K20" s="65">
        <f t="shared" si="5"/>
        <v>356103</v>
      </c>
    </row>
    <row r="21" spans="1:11" ht="13" x14ac:dyDescent="0.3">
      <c r="A21" s="17" t="s">
        <v>19</v>
      </c>
      <c r="B21" s="51">
        <v>1</v>
      </c>
      <c r="C21" s="54">
        <v>0.85</v>
      </c>
      <c r="D21" s="38">
        <f>C21*B$4</f>
        <v>383137.5</v>
      </c>
      <c r="E21" s="49">
        <f t="shared" si="0"/>
        <v>344823.75</v>
      </c>
      <c r="F21" s="38">
        <f t="shared" si="1"/>
        <v>421451.25000000006</v>
      </c>
      <c r="G21" s="49">
        <f t="shared" si="2"/>
        <v>367812</v>
      </c>
      <c r="H21" s="38">
        <f t="shared" si="3"/>
        <v>383137.5</v>
      </c>
      <c r="J21" s="64">
        <f t="shared" si="4"/>
        <v>475090.49999999994</v>
      </c>
      <c r="K21" s="65">
        <f t="shared" si="5"/>
        <v>379306.12500000006</v>
      </c>
    </row>
    <row r="22" spans="1:11" ht="13" x14ac:dyDescent="0.3">
      <c r="A22" s="17"/>
      <c r="B22" s="51">
        <v>2</v>
      </c>
      <c r="C22" s="54">
        <v>0.9</v>
      </c>
      <c r="D22" s="38">
        <f>C22*B$4</f>
        <v>405675</v>
      </c>
      <c r="E22" s="49">
        <f t="shared" si="0"/>
        <v>365107.5</v>
      </c>
      <c r="F22" s="38">
        <f t="shared" si="1"/>
        <v>446242.50000000006</v>
      </c>
      <c r="G22" s="49">
        <f t="shared" si="2"/>
        <v>389448</v>
      </c>
      <c r="H22" s="38">
        <f t="shared" si="3"/>
        <v>405675</v>
      </c>
      <c r="J22" s="64">
        <f t="shared" si="4"/>
        <v>503036.99999999994</v>
      </c>
      <c r="K22" s="65">
        <f t="shared" si="5"/>
        <v>401618.25000000006</v>
      </c>
    </row>
    <row r="23" spans="1:11" ht="13" x14ac:dyDescent="0.3">
      <c r="A23" s="17"/>
      <c r="B23" s="51">
        <v>3</v>
      </c>
      <c r="C23" s="54">
        <v>1</v>
      </c>
      <c r="D23" s="38">
        <f>C23*B$4</f>
        <v>450750</v>
      </c>
      <c r="E23" s="49">
        <f t="shared" si="0"/>
        <v>405675</v>
      </c>
      <c r="F23" s="38">
        <f t="shared" si="1"/>
        <v>495825.00000000006</v>
      </c>
      <c r="G23" s="49">
        <f t="shared" si="2"/>
        <v>432720</v>
      </c>
      <c r="H23" s="38">
        <f t="shared" si="3"/>
        <v>450750</v>
      </c>
      <c r="J23" s="64">
        <f t="shared" si="4"/>
        <v>558930</v>
      </c>
      <c r="K23" s="65">
        <f t="shared" si="5"/>
        <v>446242.50000000006</v>
      </c>
    </row>
    <row r="24" spans="1:11" ht="13" x14ac:dyDescent="0.3">
      <c r="A24" s="17" t="s">
        <v>20</v>
      </c>
      <c r="B24" s="51">
        <v>2</v>
      </c>
      <c r="C24" s="54">
        <v>0.92</v>
      </c>
      <c r="D24" s="38">
        <f>C24*B$5</f>
        <v>522560</v>
      </c>
      <c r="E24" s="49">
        <f t="shared" si="0"/>
        <v>470304</v>
      </c>
      <c r="F24" s="38">
        <f t="shared" si="1"/>
        <v>574816</v>
      </c>
      <c r="G24" s="49">
        <f t="shared" si="2"/>
        <v>501657.59999999998</v>
      </c>
      <c r="H24" s="38">
        <f t="shared" si="3"/>
        <v>522560</v>
      </c>
      <c r="J24" s="64">
        <f t="shared" si="4"/>
        <v>647974.40000000002</v>
      </c>
      <c r="K24" s="65">
        <f t="shared" si="5"/>
        <v>517334.4</v>
      </c>
    </row>
    <row r="25" spans="1:11" ht="13" thickBot="1" x14ac:dyDescent="0.3">
      <c r="A25" s="19"/>
      <c r="B25" s="52"/>
      <c r="C25" s="55"/>
      <c r="D25" s="43"/>
      <c r="E25" s="19"/>
      <c r="F25" s="20"/>
      <c r="G25" s="19"/>
      <c r="H25" s="20"/>
      <c r="J25" s="66"/>
      <c r="K25" s="48"/>
    </row>
    <row r="28" spans="1:11" ht="39" x14ac:dyDescent="0.3">
      <c r="A28" s="57" t="s">
        <v>37</v>
      </c>
      <c r="B28" s="57" t="s">
        <v>44</v>
      </c>
      <c r="C28" s="57" t="s">
        <v>45</v>
      </c>
      <c r="D28" s="57" t="s">
        <v>46</v>
      </c>
      <c r="E28" s="57" t="s">
        <v>47</v>
      </c>
      <c r="F28" s="57" t="s">
        <v>48</v>
      </c>
      <c r="G28" s="56"/>
      <c r="H28" s="56" t="s">
        <v>49</v>
      </c>
    </row>
    <row r="29" spans="1:11" ht="13" x14ac:dyDescent="0.3">
      <c r="A29" s="10" t="s">
        <v>38</v>
      </c>
      <c r="B29" s="59">
        <f>D18</f>
        <v>277950</v>
      </c>
      <c r="C29" s="58">
        <f t="shared" ref="C29:F30" si="6">B29*(1+$H$29)</f>
        <v>283509</v>
      </c>
      <c r="D29" s="58">
        <f t="shared" si="6"/>
        <v>289179.18</v>
      </c>
      <c r="E29" s="58">
        <f t="shared" si="6"/>
        <v>294962.76360000001</v>
      </c>
      <c r="F29" s="58">
        <f t="shared" si="6"/>
        <v>300862.01887199999</v>
      </c>
      <c r="H29" s="47">
        <v>0.02</v>
      </c>
    </row>
    <row r="30" spans="1:11" ht="13" x14ac:dyDescent="0.3">
      <c r="A30" s="10" t="s">
        <v>39</v>
      </c>
      <c r="B30" s="59">
        <f>D19</f>
        <v>327000</v>
      </c>
      <c r="C30" s="58">
        <f t="shared" si="6"/>
        <v>333540</v>
      </c>
      <c r="D30" s="58">
        <f t="shared" si="6"/>
        <v>340210.8</v>
      </c>
      <c r="E30" s="58">
        <f t="shared" si="6"/>
        <v>347015.016</v>
      </c>
      <c r="F30" s="58">
        <f t="shared" si="6"/>
        <v>353955.31631999998</v>
      </c>
    </row>
    <row r="31" spans="1:11" ht="13" x14ac:dyDescent="0.3">
      <c r="A31" s="10"/>
      <c r="B31" s="3"/>
      <c r="C31" s="58"/>
      <c r="D31" s="58"/>
      <c r="E31" s="2"/>
      <c r="F31" s="2"/>
    </row>
    <row r="32" spans="1:11" ht="13" x14ac:dyDescent="0.3">
      <c r="A32" s="10" t="s">
        <v>40</v>
      </c>
      <c r="B32" s="59">
        <f>D21</f>
        <v>383137.5</v>
      </c>
      <c r="C32" s="58">
        <f>B32*(1+$H$29)</f>
        <v>390800.25</v>
      </c>
      <c r="D32" s="58">
        <f t="shared" ref="D32:F36" si="7">C32*(1+$H$29)</f>
        <v>398616.255</v>
      </c>
      <c r="E32" s="58">
        <f t="shared" si="7"/>
        <v>406588.58010000002</v>
      </c>
      <c r="F32" s="58">
        <f t="shared" si="7"/>
        <v>414720.35170200001</v>
      </c>
    </row>
    <row r="33" spans="1:6" ht="13" x14ac:dyDescent="0.3">
      <c r="A33" s="10" t="s">
        <v>41</v>
      </c>
      <c r="B33" s="59">
        <f>D22</f>
        <v>405675</v>
      </c>
      <c r="C33" s="58">
        <f>B33*(1+$H$29)</f>
        <v>413788.5</v>
      </c>
      <c r="D33" s="58">
        <f t="shared" si="7"/>
        <v>422064.27</v>
      </c>
      <c r="E33" s="58">
        <f t="shared" si="7"/>
        <v>430505.55540000001</v>
      </c>
      <c r="F33" s="58">
        <f t="shared" si="7"/>
        <v>439115.66650799999</v>
      </c>
    </row>
    <row r="34" spans="1:6" ht="13" x14ac:dyDescent="0.3">
      <c r="A34" s="10" t="s">
        <v>42</v>
      </c>
      <c r="B34" s="59">
        <f>D23</f>
        <v>450750</v>
      </c>
      <c r="C34" s="58">
        <f>B34*(1+$H$29)</f>
        <v>459765</v>
      </c>
      <c r="D34" s="58">
        <f t="shared" si="7"/>
        <v>468960.3</v>
      </c>
      <c r="E34" s="58">
        <f t="shared" si="7"/>
        <v>478339.50599999999</v>
      </c>
      <c r="F34" s="58">
        <f t="shared" si="7"/>
        <v>487906.29612000001</v>
      </c>
    </row>
    <row r="35" spans="1:6" ht="13" x14ac:dyDescent="0.3">
      <c r="A35" s="10"/>
      <c r="B35" s="3"/>
      <c r="C35" s="58"/>
      <c r="D35" s="58"/>
      <c r="E35" s="2"/>
      <c r="F35" s="2"/>
    </row>
    <row r="36" spans="1:6" ht="13" x14ac:dyDescent="0.3">
      <c r="A36" s="10" t="s">
        <v>43</v>
      </c>
      <c r="B36" s="59">
        <f>D24</f>
        <v>522560</v>
      </c>
      <c r="C36" s="58">
        <f>B36*(1+$H$29)</f>
        <v>533011.19999999995</v>
      </c>
      <c r="D36" s="58">
        <f t="shared" si="7"/>
        <v>543671.424</v>
      </c>
      <c r="E36" s="58">
        <f t="shared" si="7"/>
        <v>554544.85248</v>
      </c>
      <c r="F36" s="58">
        <f t="shared" si="7"/>
        <v>565635.74952960003</v>
      </c>
    </row>
  </sheetData>
  <mergeCells count="4">
    <mergeCell ref="A16:B16"/>
    <mergeCell ref="A9:B9"/>
    <mergeCell ref="G16:H16"/>
    <mergeCell ref="E16:F16"/>
  </mergeCells>
  <pageMargins left="0.70866141732283472" right="0.70866141732283472" top="1.1417322834645669" bottom="0.74803149606299213" header="0.51181102362204722" footer="0.31496062992125984"/>
  <pageSetup paperSize="9" orientation="landscape" r:id="rId1"/>
  <headerFooter>
    <oddHeader>&amp;L&amp;"Arial,Bold"&amp;12 2016/17 PARAMETERS</oddHeader>
    <oddFooter>&amp;R&amp;D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E13"/>
  <sheetViews>
    <sheetView workbookViewId="0">
      <selection activeCell="G21" sqref="G21"/>
    </sheetView>
  </sheetViews>
  <sheetFormatPr defaultRowHeight="12.5" x14ac:dyDescent="0.25"/>
  <cols>
    <col min="2" max="3" width="16.81640625" customWidth="1"/>
    <col min="4" max="4" width="10.1796875" customWidth="1"/>
  </cols>
  <sheetData>
    <row r="1" spans="1:5" ht="13" x14ac:dyDescent="0.3">
      <c r="A1" s="13" t="s">
        <v>24</v>
      </c>
      <c r="B1" s="14"/>
      <c r="C1" s="23"/>
      <c r="D1" s="29" t="s">
        <v>22</v>
      </c>
      <c r="E1" s="30" t="s">
        <v>23</v>
      </c>
    </row>
    <row r="2" spans="1:5" ht="13" x14ac:dyDescent="0.3">
      <c r="A2" s="15"/>
      <c r="B2" s="16"/>
      <c r="C2" s="23"/>
      <c r="D2" s="31">
        <v>0.8</v>
      </c>
      <c r="E2" s="32">
        <v>1.2</v>
      </c>
    </row>
    <row r="3" spans="1:5" ht="13" x14ac:dyDescent="0.3">
      <c r="A3" s="17" t="s">
        <v>18</v>
      </c>
      <c r="B3" s="18">
        <v>304200</v>
      </c>
      <c r="C3" s="27"/>
      <c r="D3" s="15"/>
      <c r="E3" s="16"/>
    </row>
    <row r="4" spans="1:5" ht="13" x14ac:dyDescent="0.3">
      <c r="A4" s="17" t="s">
        <v>19</v>
      </c>
      <c r="B4" s="18">
        <v>450750</v>
      </c>
      <c r="C4" s="27"/>
      <c r="D4" s="33">
        <f>B3*D$2</f>
        <v>243360</v>
      </c>
      <c r="E4" s="34">
        <f>B3*E$2</f>
        <v>365040</v>
      </c>
    </row>
    <row r="5" spans="1:5" ht="13" x14ac:dyDescent="0.3">
      <c r="A5" s="17" t="s">
        <v>20</v>
      </c>
      <c r="B5" s="18">
        <v>568000</v>
      </c>
      <c r="C5" s="27"/>
      <c r="D5" s="33">
        <f>B4*D$2</f>
        <v>360600</v>
      </c>
      <c r="E5" s="34">
        <f>B4*E$2</f>
        <v>540900</v>
      </c>
    </row>
    <row r="6" spans="1:5" ht="13" thickBot="1" x14ac:dyDescent="0.3">
      <c r="A6" s="19"/>
      <c r="B6" s="20"/>
      <c r="C6" s="23"/>
      <c r="D6" s="33">
        <f>B5*D$2</f>
        <v>454400</v>
      </c>
      <c r="E6" s="34">
        <f>B5*E$2</f>
        <v>681600</v>
      </c>
    </row>
    <row r="7" spans="1:5" ht="13" thickBot="1" x14ac:dyDescent="0.3">
      <c r="D7" s="19"/>
      <c r="E7" s="20"/>
    </row>
    <row r="8" spans="1:5" ht="13" thickBot="1" x14ac:dyDescent="0.3"/>
    <row r="9" spans="1:5" ht="13" x14ac:dyDescent="0.3">
      <c r="A9" s="21" t="s">
        <v>25</v>
      </c>
      <c r="B9" s="14"/>
      <c r="C9" s="23"/>
    </row>
    <row r="10" spans="1:5" x14ac:dyDescent="0.25">
      <c r="A10" s="15"/>
      <c r="B10" s="16"/>
      <c r="C10" s="23"/>
    </row>
    <row r="11" spans="1:5" ht="13" x14ac:dyDescent="0.3">
      <c r="A11" s="17" t="s">
        <v>11</v>
      </c>
      <c r="B11" s="22">
        <v>0.107</v>
      </c>
      <c r="C11" s="28"/>
    </row>
    <row r="12" spans="1:5" ht="13" x14ac:dyDescent="0.3">
      <c r="A12" s="17" t="s">
        <v>21</v>
      </c>
      <c r="B12" s="22">
        <v>0.1</v>
      </c>
      <c r="C12" s="28"/>
    </row>
    <row r="13" spans="1:5" ht="13" thickBot="1" x14ac:dyDescent="0.3">
      <c r="A13" s="19"/>
      <c r="B13" s="20"/>
      <c r="C13" s="2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12165527-d881-4234-97f9-ee139a3f0c31">
      <UserInfo>
        <DisplayName>Geraldine Needham-Girven</DisplayName>
        <AccountId>75</AccountId>
        <AccountType/>
      </UserInfo>
      <UserInfo>
        <DisplayName>Lynette Dixon</DisplayName>
        <AccountId>129</AccountId>
        <AccountType/>
      </UserInfo>
      <UserInfo>
        <DisplayName>Joan Foster</DisplayName>
        <AccountId>39</AccountId>
        <AccountType/>
      </UserInfo>
      <UserInfo>
        <DisplayName>Justin Stuart</DisplayName>
        <AccountId>128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31853FA2B3AA43BDAE3FAFCD2F27A4" ma:contentTypeVersion="7" ma:contentTypeDescription="Create a new document." ma:contentTypeScope="" ma:versionID="b9138d949d214a686e756af1d25c7a05">
  <xsd:schema xmlns:xsd="http://www.w3.org/2001/XMLSchema" xmlns:xs="http://www.w3.org/2001/XMLSchema" xmlns:p="http://schemas.microsoft.com/office/2006/metadata/properties" xmlns:ns2="e6122435-0c28-4c4f-b945-13720cfefa3a" xmlns:ns3="12165527-d881-4234-97f9-ee139a3f0c31" targetNamespace="http://schemas.microsoft.com/office/2006/metadata/properties" ma:root="true" ma:fieldsID="6fad51c00dbfb182fa775d869b1bd5cb" ns2:_="" ns3:_="">
    <xsd:import namespace="e6122435-0c28-4c4f-b945-13720cfefa3a"/>
    <xsd:import namespace="12165527-d881-4234-97f9-ee139a3f0c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122435-0c28-4c4f-b945-13720cfefa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4B9597-6CC8-476F-A547-6CAD0A099DA9}">
  <ds:schemaRefs>
    <ds:schemaRef ds:uri="http://schemas.microsoft.com/sharepoint/v3/contenttype/forms"/>
  </ds:schemaRefs>
</ds:datastoreItem>
</file>

<file path=customXml/itemProps2.xml><?xml version="1.0" encoding="utf-8"?>
<ds:datastoreItem xmlns:ds="http://schemas.openxmlformats.org/officeDocument/2006/customXml" ds:itemID="{E5D6C37B-D134-4BD4-A95D-30F4E876F29C}">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terms/"/>
    <ds:schemaRef ds:uri="http://purl.org/dc/dcmitype/"/>
    <ds:schemaRef ds:uri="http://schemas.microsoft.com/office/2006/documentManagement/types"/>
    <ds:schemaRef ds:uri="12165527-d881-4234-97f9-ee139a3f0c31"/>
    <ds:schemaRef ds:uri="e6122435-0c28-4c4f-b945-13720cfefa3a"/>
    <ds:schemaRef ds:uri="http://www.w3.org/XML/1998/namespace"/>
  </ds:schemaRefs>
</ds:datastoreItem>
</file>

<file path=customXml/itemProps3.xml><?xml version="1.0" encoding="utf-8"?>
<ds:datastoreItem xmlns:ds="http://schemas.openxmlformats.org/officeDocument/2006/customXml" ds:itemID="{1DFD11FF-3347-48B8-8633-891BAC59FF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122435-0c28-4c4f-b945-13720cfefa3a"/>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Table 1 Public Service</vt:lpstr>
      <vt:lpstr>Table 2 District Health Boards</vt:lpstr>
      <vt:lpstr>Table 3 Tertiary Education Inst</vt:lpstr>
      <vt:lpstr>Table 4 Other Crown entities</vt:lpstr>
      <vt:lpstr>Table 5 Remuneration Authority</vt:lpstr>
      <vt:lpstr>2017-18 Parameters</vt:lpstr>
      <vt:lpstr>2017 GSF Rate Increase</vt:lpstr>
      <vt:lpstr>2016-17 Parameters</vt:lpstr>
      <vt:lpstr>OLD 2015-16 Parameters</vt:lpstr>
      <vt:lpstr>'Table 1 Public Service'!Print_Area</vt:lpstr>
      <vt:lpstr>'Table 2 District Health Boards'!Print_Area</vt:lpstr>
      <vt:lpstr>'Table 3 Tertiary Education Inst'!Print_Area</vt:lpstr>
      <vt:lpstr>'Table 4 Other Crown entities'!Print_Area</vt:lpstr>
      <vt:lpstr>'Table 5 Remuneration Authority'!Print_Area</vt:lpstr>
      <vt:lpstr>'2017 GSF Rate Increase'!Print_Titles</vt:lpstr>
      <vt:lpstr>'Table 1 Public Service'!Print_Titles</vt:lpstr>
      <vt:lpstr>'Table 2 District Health Boards'!Print_Titles</vt:lpstr>
      <vt:lpstr>'Table 3 Tertiary Education Inst'!Print_Titles</vt:lpstr>
      <vt:lpstr>'Table 4 Other Crown entities'!Print_Titles</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disclosure tables FINAL - 13-12-18</dc:title>
  <dc:creator>Debbie.Jarman@ssc.govt.nz</dc:creator>
  <cp:lastModifiedBy>Penelope Whitson</cp:lastModifiedBy>
  <cp:lastPrinted>2018-12-12T22:27:26Z</cp:lastPrinted>
  <dcterms:created xsi:type="dcterms:W3CDTF">2013-03-26T23:07:14Z</dcterms:created>
  <dcterms:modified xsi:type="dcterms:W3CDTF">2022-07-05T00:50:24Z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0x0101004031853FA2B3AA43BDAE3FAFCD2F27A4</vt:lpwstr>
  </property>
</Properties>
</file>